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ESTADISTICAS\CONTROLES DE LEY\Informes\2023\"/>
    </mc:Choice>
  </mc:AlternateContent>
  <xr:revisionPtr revIDLastSave="0" documentId="13_ncr:1_{B250B194-83FF-4C4D-A9A4-2C23DC8A01F6}" xr6:coauthVersionLast="47" xr6:coauthVersionMax="47" xr10:uidLastSave="{00000000-0000-0000-0000-000000000000}"/>
  <workbookProtection workbookAlgorithmName="SHA-512" workbookHashValue="VqEX986nojZpUnFYIwfbXnuxbJm0V3qHFJ8WocDnx4u6D6RjqnnFJ47kM7+FGXUj6kGUiojRHlj9+/h05c0vrg==" workbookSaltValue="EnuIDtJsopXkRrdEmNPsvw==" workbookSpinCount="100000" lockStructure="1"/>
  <bookViews>
    <workbookView showSheetTabs="0" xWindow="-120" yWindow="-120" windowWidth="29040" windowHeight="15840" tabRatio="905" xr2:uid="{00000000-000D-0000-FFFF-FFFF00000000}"/>
  </bookViews>
  <sheets>
    <sheet name="Controles de Ley" sheetId="17" r:id="rId1"/>
    <sheet name="ListaD" sheetId="22" state="hidden" r:id="rId2"/>
    <sheet name="BasePA_GEN" sheetId="13" state="hidden" r:id="rId3"/>
    <sheet name="PA_GEN" sheetId="1" r:id="rId4"/>
    <sheet name="BasePA_VID" sheetId="14" state="hidden" r:id="rId5"/>
    <sheet name="PA_VID" sheetId="2" r:id="rId6"/>
    <sheet name="BaseRS_GEN" sheetId="15" state="hidden" r:id="rId7"/>
    <sheet name="RS_GEN" sheetId="7" r:id="rId8"/>
    <sheet name="BaseRS_VID" sheetId="16" state="hidden" r:id="rId9"/>
    <sheet name="RS_VID" sheetId="8" r:id="rId10"/>
    <sheet name="BaseRA_GEN" sheetId="9" state="hidden" r:id="rId11"/>
    <sheet name="RA_GEN" sheetId="11" r:id="rId12"/>
    <sheet name="BaseRA_VID" sheetId="10" state="hidden" r:id="rId13"/>
    <sheet name="RA_VID" sheetId="12" r:id="rId14"/>
    <sheet name="BaseCM_GEN" sheetId="18" state="hidden" r:id="rId15"/>
    <sheet name="CM_GEN" sheetId="20" r:id="rId16"/>
    <sheet name="BaseCM_VID" sheetId="19" state="hidden" r:id="rId17"/>
    <sheet name="CM_VID" sheetId="21" r:id="rId18"/>
  </sheets>
  <definedNames>
    <definedName name="_xlnm._FilterDatabase" localSheetId="2" hidden="1">BasePA_GEN!$A$1:$K$31</definedName>
    <definedName name="_xlnm._FilterDatabase" localSheetId="4" hidden="1">BasePA_VID!$A$1:$J$57</definedName>
    <definedName name="_xlnm._FilterDatabase" localSheetId="1" hidden="1">ListaD!$A$1:$B$1336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3" i="18" l="1"/>
  <c r="A82" i="18"/>
  <c r="A81" i="18"/>
  <c r="I60" i="10"/>
  <c r="I61" i="10"/>
  <c r="I62" i="10"/>
  <c r="I78" i="9"/>
  <c r="I79" i="9"/>
  <c r="I80" i="9"/>
  <c r="A78" i="9"/>
  <c r="A79" i="9"/>
  <c r="A80" i="9"/>
  <c r="A32" i="15"/>
  <c r="A31" i="15"/>
  <c r="A30" i="15"/>
  <c r="A77" i="13"/>
  <c r="A78" i="13"/>
  <c r="A79" i="13"/>
  <c r="A65" i="19"/>
  <c r="A64" i="19"/>
  <c r="A63" i="19"/>
  <c r="A60" i="10"/>
  <c r="A61" i="10"/>
  <c r="A62" i="10"/>
  <c r="A59" i="14"/>
  <c r="A60" i="14"/>
  <c r="A61" i="14"/>
  <c r="A60" i="16"/>
  <c r="A61" i="16"/>
  <c r="A62" i="16"/>
  <c r="A60" i="19"/>
  <c r="A61" i="19"/>
  <c r="A62" i="1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A30" i="19"/>
  <c r="A31" i="19"/>
  <c r="I30" i="10"/>
  <c r="I31" i="10"/>
  <c r="I32" i="10"/>
  <c r="A30" i="10"/>
  <c r="A31" i="10"/>
  <c r="A32" i="10"/>
  <c r="A30" i="16"/>
  <c r="A31" i="16"/>
  <c r="A59" i="16"/>
  <c r="A29" i="14"/>
  <c r="A30" i="14"/>
  <c r="A58" i="14"/>
  <c r="A78" i="18"/>
  <c r="A79" i="18"/>
  <c r="A80" i="18"/>
  <c r="I57" i="10"/>
  <c r="I58" i="10"/>
  <c r="I59" i="10"/>
  <c r="A57" i="10"/>
  <c r="A58" i="10"/>
  <c r="A59" i="10"/>
  <c r="A56" i="16"/>
  <c r="A57" i="16"/>
  <c r="A58" i="16"/>
  <c r="A55" i="14"/>
  <c r="A56" i="14"/>
  <c r="A57" i="14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3" i="10"/>
  <c r="I34" i="10"/>
  <c r="I35" i="10"/>
  <c r="I36" i="10"/>
  <c r="I37" i="10"/>
  <c r="I38" i="10"/>
  <c r="I39" i="10"/>
  <c r="I40" i="10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76" i="13"/>
  <c r="A75" i="13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I3" i="10"/>
  <c r="I3" i="9"/>
  <c r="A3" i="19" l="1"/>
  <c r="A4" i="19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C9" i="21" l="1"/>
  <c r="B9" i="21"/>
  <c r="E9" i="21"/>
  <c r="D9" i="21"/>
  <c r="E17" i="21"/>
  <c r="D17" i="21"/>
  <c r="C17" i="21"/>
  <c r="B17" i="21"/>
  <c r="E16" i="21"/>
  <c r="D16" i="21"/>
  <c r="C16" i="21"/>
  <c r="B16" i="21"/>
  <c r="E13" i="21"/>
  <c r="D13" i="21"/>
  <c r="C13" i="21"/>
  <c r="B13" i="21"/>
  <c r="A4" i="18" l="1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3" i="18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3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3" i="9"/>
  <c r="B16" i="11" s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3" i="16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3" i="15"/>
  <c r="A3" i="14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31" i="14"/>
  <c r="A32" i="14"/>
  <c r="A33" i="14"/>
  <c r="A34" i="14"/>
  <c r="A35" i="14"/>
  <c r="A36" i="14"/>
  <c r="A2" i="14"/>
  <c r="D16" i="20" l="1"/>
  <c r="C16" i="20"/>
  <c r="B16" i="20"/>
  <c r="E16" i="20"/>
  <c r="C9" i="12"/>
  <c r="B9" i="12"/>
  <c r="D9" i="12"/>
  <c r="G9" i="12"/>
  <c r="F9" i="12"/>
  <c r="E9" i="12"/>
  <c r="G16" i="11"/>
  <c r="F16" i="11"/>
  <c r="E16" i="11"/>
  <c r="D16" i="11"/>
  <c r="C16" i="11"/>
  <c r="E9" i="8"/>
  <c r="D9" i="8"/>
  <c r="C9" i="8"/>
  <c r="B9" i="8"/>
  <c r="F9" i="8"/>
  <c r="G9" i="8"/>
  <c r="B16" i="7"/>
  <c r="D16" i="7"/>
  <c r="F9" i="2"/>
  <c r="E9" i="2"/>
  <c r="D9" i="2"/>
  <c r="I9" i="2"/>
  <c r="K9" i="2"/>
  <c r="C9" i="2"/>
  <c r="J9" i="2"/>
  <c r="B9" i="2"/>
  <c r="H9" i="2"/>
  <c r="G9" i="2"/>
  <c r="F17" i="2"/>
  <c r="E17" i="2"/>
  <c r="C17" i="2"/>
  <c r="D17" i="2"/>
  <c r="K17" i="2"/>
  <c r="J17" i="2"/>
  <c r="B17" i="2"/>
  <c r="H17" i="2"/>
  <c r="I17" i="2"/>
  <c r="G17" i="2"/>
  <c r="G17" i="12"/>
  <c r="C17" i="12"/>
  <c r="F17" i="12"/>
  <c r="B17" i="12"/>
  <c r="D17" i="12"/>
  <c r="E17" i="12"/>
  <c r="B17" i="8"/>
  <c r="F17" i="8"/>
  <c r="G17" i="8"/>
  <c r="C17" i="8"/>
  <c r="D17" i="8"/>
  <c r="E17" i="8"/>
  <c r="D10" i="2"/>
  <c r="G16" i="12"/>
  <c r="F16" i="12"/>
  <c r="E16" i="12"/>
  <c r="D16" i="12"/>
  <c r="C16" i="12"/>
  <c r="B16" i="12"/>
  <c r="E16" i="8"/>
  <c r="D16" i="8"/>
  <c r="C16" i="8"/>
  <c r="B16" i="8"/>
  <c r="F16" i="8"/>
  <c r="G16" i="8"/>
  <c r="K16" i="2"/>
  <c r="C16" i="2"/>
  <c r="B16" i="2"/>
  <c r="J16" i="2"/>
  <c r="I16" i="2"/>
  <c r="H16" i="2"/>
  <c r="G16" i="2"/>
  <c r="F16" i="2"/>
  <c r="E16" i="2"/>
  <c r="D16" i="2"/>
  <c r="H26" i="2"/>
  <c r="H19" i="2"/>
  <c r="H8" i="2"/>
  <c r="J24" i="2"/>
  <c r="K21" i="2"/>
  <c r="J15" i="2"/>
  <c r="K12" i="2"/>
  <c r="I10" i="2"/>
  <c r="H25" i="2"/>
  <c r="H18" i="2"/>
  <c r="K26" i="2"/>
  <c r="I24" i="2"/>
  <c r="J21" i="2"/>
  <c r="K19" i="2"/>
  <c r="I15" i="2"/>
  <c r="J12" i="2"/>
  <c r="K8" i="2"/>
  <c r="H10" i="2"/>
  <c r="H24" i="2"/>
  <c r="H15" i="2"/>
  <c r="J26" i="2"/>
  <c r="K23" i="2"/>
  <c r="I21" i="2"/>
  <c r="J19" i="2"/>
  <c r="K14" i="2"/>
  <c r="I12" i="2"/>
  <c r="J8" i="2"/>
  <c r="J10" i="2"/>
  <c r="H23" i="2"/>
  <c r="H14" i="2"/>
  <c r="I26" i="2"/>
  <c r="J23" i="2"/>
  <c r="K20" i="2"/>
  <c r="I19" i="2"/>
  <c r="J14" i="2"/>
  <c r="K11" i="2"/>
  <c r="I8" i="2"/>
  <c r="K15" i="2"/>
  <c r="H22" i="2"/>
  <c r="H13" i="2"/>
  <c r="K25" i="2"/>
  <c r="I23" i="2"/>
  <c r="J20" i="2"/>
  <c r="K18" i="2"/>
  <c r="I14" i="2"/>
  <c r="J11" i="2"/>
  <c r="K7" i="2"/>
  <c r="I22" i="2"/>
  <c r="H21" i="2"/>
  <c r="H12" i="2"/>
  <c r="J25" i="2"/>
  <c r="K22" i="2"/>
  <c r="I20" i="2"/>
  <c r="J18" i="2"/>
  <c r="K13" i="2"/>
  <c r="I11" i="2"/>
  <c r="J7" i="2"/>
  <c r="K24" i="2"/>
  <c r="H7" i="2"/>
  <c r="H20" i="2"/>
  <c r="H11" i="2"/>
  <c r="I25" i="2"/>
  <c r="J22" i="2"/>
  <c r="I18" i="2"/>
  <c r="J13" i="2"/>
  <c r="K10" i="2"/>
  <c r="I7" i="2"/>
  <c r="I13" i="2"/>
  <c r="F26" i="2"/>
  <c r="F22" i="2"/>
  <c r="F14" i="2"/>
  <c r="F10" i="2"/>
  <c r="F20" i="2"/>
  <c r="F11" i="2"/>
  <c r="G25" i="2"/>
  <c r="G13" i="2"/>
  <c r="G8" i="2"/>
  <c r="G14" i="2"/>
  <c r="E26" i="2"/>
  <c r="G23" i="2"/>
  <c r="E22" i="2"/>
  <c r="G20" i="2"/>
  <c r="G15" i="2"/>
  <c r="E14" i="2"/>
  <c r="G11" i="2"/>
  <c r="E10" i="2"/>
  <c r="F23" i="2"/>
  <c r="F15" i="2"/>
  <c r="F18" i="2"/>
  <c r="E24" i="2"/>
  <c r="E18" i="2"/>
  <c r="E12" i="2"/>
  <c r="E19" i="2"/>
  <c r="G24" i="2"/>
  <c r="E23" i="2"/>
  <c r="E20" i="2"/>
  <c r="G18" i="2"/>
  <c r="E15" i="2"/>
  <c r="G12" i="2"/>
  <c r="E11" i="2"/>
  <c r="G7" i="2"/>
  <c r="F24" i="2"/>
  <c r="F12" i="2"/>
  <c r="F7" i="2"/>
  <c r="G21" i="2"/>
  <c r="G19" i="2"/>
  <c r="E13" i="2"/>
  <c r="G10" i="2"/>
  <c r="F25" i="2"/>
  <c r="F21" i="2"/>
  <c r="F19" i="2"/>
  <c r="F13" i="2"/>
  <c r="F8" i="2"/>
  <c r="G26" i="2"/>
  <c r="E25" i="2"/>
  <c r="G22" i="2"/>
  <c r="E21" i="2"/>
  <c r="E8" i="2"/>
  <c r="B13" i="2"/>
  <c r="D13" i="2"/>
  <c r="C13" i="2"/>
  <c r="G13" i="12"/>
  <c r="F13" i="12"/>
  <c r="C13" i="12"/>
  <c r="E13" i="12"/>
  <c r="D13" i="12"/>
  <c r="B13" i="12"/>
  <c r="G13" i="8"/>
  <c r="F13" i="8"/>
  <c r="E13" i="8"/>
  <c r="D13" i="8"/>
  <c r="C13" i="8"/>
  <c r="B13" i="8"/>
  <c r="A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2" i="13"/>
  <c r="K16" i="1" l="1"/>
  <c r="J16" i="1"/>
  <c r="I16" i="1"/>
  <c r="C16" i="1"/>
  <c r="H16" i="1"/>
  <c r="G16" i="1"/>
  <c r="F16" i="1"/>
  <c r="E16" i="1"/>
  <c r="B16" i="1"/>
  <c r="D16" i="1"/>
  <c r="K32" i="1"/>
  <c r="J32" i="1"/>
  <c r="I32" i="1"/>
  <c r="J7" i="1"/>
  <c r="K31" i="1"/>
  <c r="I29" i="1"/>
  <c r="J26" i="1"/>
  <c r="K23" i="1"/>
  <c r="I21" i="1"/>
  <c r="J18" i="1"/>
  <c r="K14" i="1"/>
  <c r="I12" i="1"/>
  <c r="J9" i="1"/>
  <c r="I27" i="1"/>
  <c r="K12" i="1"/>
  <c r="I24" i="1"/>
  <c r="J12" i="1"/>
  <c r="J31" i="1"/>
  <c r="K28" i="1"/>
  <c r="I26" i="1"/>
  <c r="J23" i="1"/>
  <c r="K20" i="1"/>
  <c r="I18" i="1"/>
  <c r="J14" i="1"/>
  <c r="K11" i="1"/>
  <c r="I9" i="1"/>
  <c r="J24" i="1"/>
  <c r="J15" i="1"/>
  <c r="K26" i="1"/>
  <c r="K9" i="1"/>
  <c r="I31" i="1"/>
  <c r="J28" i="1"/>
  <c r="K25" i="1"/>
  <c r="I23" i="1"/>
  <c r="J20" i="1"/>
  <c r="K17" i="1"/>
  <c r="I14" i="1"/>
  <c r="J11" i="1"/>
  <c r="K8" i="1"/>
  <c r="I28" i="1"/>
  <c r="J25" i="1"/>
  <c r="K22" i="1"/>
  <c r="I20" i="1"/>
  <c r="J17" i="1"/>
  <c r="K13" i="1"/>
  <c r="I11" i="1"/>
  <c r="J8" i="1"/>
  <c r="K27" i="1"/>
  <c r="I25" i="1"/>
  <c r="J22" i="1"/>
  <c r="K19" i="1"/>
  <c r="I17" i="1"/>
  <c r="J13" i="1"/>
  <c r="K10" i="1"/>
  <c r="I8" i="1"/>
  <c r="I30" i="1"/>
  <c r="J27" i="1"/>
  <c r="K24" i="1"/>
  <c r="I22" i="1"/>
  <c r="J19" i="1"/>
  <c r="K15" i="1"/>
  <c r="I13" i="1"/>
  <c r="J10" i="1"/>
  <c r="K7" i="1"/>
  <c r="K29" i="1"/>
  <c r="K21" i="1"/>
  <c r="I19" i="1"/>
  <c r="I10" i="1"/>
  <c r="I7" i="1"/>
  <c r="J29" i="1"/>
  <c r="J21" i="1"/>
  <c r="K18" i="1"/>
  <c r="I15" i="1"/>
  <c r="K30" i="1"/>
  <c r="J30" i="1"/>
  <c r="G30" i="1"/>
  <c r="G23" i="1"/>
  <c r="G19" i="1"/>
  <c r="G14" i="1"/>
  <c r="G10" i="1"/>
  <c r="H7" i="1"/>
  <c r="G28" i="1"/>
  <c r="H29" i="1"/>
  <c r="F8" i="1"/>
  <c r="H31" i="1"/>
  <c r="F30" i="1"/>
  <c r="H27" i="1"/>
  <c r="H24" i="1"/>
  <c r="F23" i="1"/>
  <c r="H20" i="1"/>
  <c r="F19" i="1"/>
  <c r="H15" i="1"/>
  <c r="F14" i="1"/>
  <c r="H11" i="1"/>
  <c r="F10" i="1"/>
  <c r="H18" i="1"/>
  <c r="G31" i="1"/>
  <c r="G27" i="1"/>
  <c r="G24" i="1"/>
  <c r="G20" i="1"/>
  <c r="G15" i="1"/>
  <c r="G11" i="1"/>
  <c r="G7" i="1"/>
  <c r="G25" i="1"/>
  <c r="G8" i="1"/>
  <c r="H26" i="1"/>
  <c r="F17" i="1"/>
  <c r="H9" i="1"/>
  <c r="H32" i="1"/>
  <c r="F31" i="1"/>
  <c r="H28" i="1"/>
  <c r="F27" i="1"/>
  <c r="H25" i="1"/>
  <c r="F24" i="1"/>
  <c r="H21" i="1"/>
  <c r="F20" i="1"/>
  <c r="H17" i="1"/>
  <c r="F15" i="1"/>
  <c r="H12" i="1"/>
  <c r="F11" i="1"/>
  <c r="H8" i="1"/>
  <c r="G32" i="1"/>
  <c r="G21" i="1"/>
  <c r="G12" i="1"/>
  <c r="H22" i="1"/>
  <c r="H13" i="1"/>
  <c r="F32" i="1"/>
  <c r="G29" i="1"/>
  <c r="G26" i="1"/>
  <c r="G22" i="1"/>
  <c r="G18" i="1"/>
  <c r="G13" i="1"/>
  <c r="G9" i="1"/>
  <c r="F25" i="1"/>
  <c r="H30" i="1"/>
  <c r="F29" i="1"/>
  <c r="F26" i="1"/>
  <c r="H23" i="1"/>
  <c r="F22" i="1"/>
  <c r="H19" i="1"/>
  <c r="F18" i="1"/>
  <c r="H14" i="1"/>
  <c r="F13" i="1"/>
  <c r="H10" i="1"/>
  <c r="F9" i="1"/>
  <c r="G17" i="1"/>
  <c r="F28" i="1"/>
  <c r="F21" i="1"/>
  <c r="F12" i="1"/>
  <c r="C12" i="1"/>
  <c r="B7" i="1"/>
  <c r="E7" i="2" l="1"/>
  <c r="D26" i="2"/>
  <c r="D25" i="2"/>
  <c r="D24" i="2"/>
  <c r="D23" i="2"/>
  <c r="D22" i="2"/>
  <c r="D21" i="2"/>
  <c r="D20" i="2"/>
  <c r="D19" i="2"/>
  <c r="D18" i="2"/>
  <c r="D15" i="2"/>
  <c r="D14" i="2"/>
  <c r="D12" i="2"/>
  <c r="D11" i="2"/>
  <c r="D8" i="2"/>
  <c r="D7" i="2"/>
  <c r="B26" i="2"/>
  <c r="C26" i="2"/>
  <c r="C25" i="2"/>
  <c r="C24" i="2"/>
  <c r="C23" i="2"/>
  <c r="C22" i="2"/>
  <c r="C21" i="2"/>
  <c r="C20" i="2"/>
  <c r="C19" i="2"/>
  <c r="C18" i="2"/>
  <c r="C15" i="2"/>
  <c r="C14" i="2"/>
  <c r="C12" i="2"/>
  <c r="C11" i="2"/>
  <c r="C10" i="2"/>
  <c r="C8" i="2"/>
  <c r="C7" i="2"/>
  <c r="B7" i="2"/>
  <c r="B8" i="2"/>
  <c r="B10" i="2"/>
  <c r="B11" i="2"/>
  <c r="B12" i="2"/>
  <c r="B14" i="2"/>
  <c r="B15" i="2"/>
  <c r="B18" i="2"/>
  <c r="B19" i="2"/>
  <c r="B20" i="2"/>
  <c r="B21" i="2"/>
  <c r="B22" i="2"/>
  <c r="B23" i="2"/>
  <c r="B24" i="2"/>
  <c r="B25" i="2"/>
  <c r="E26" i="21" l="1"/>
  <c r="D26" i="21"/>
  <c r="C26" i="21"/>
  <c r="B26" i="21"/>
  <c r="E25" i="21"/>
  <c r="D25" i="21"/>
  <c r="C25" i="21"/>
  <c r="B25" i="21"/>
  <c r="E24" i="21"/>
  <c r="D24" i="21"/>
  <c r="C24" i="21"/>
  <c r="B24" i="21"/>
  <c r="E23" i="21"/>
  <c r="D23" i="21"/>
  <c r="C23" i="21"/>
  <c r="B23" i="21"/>
  <c r="E22" i="21"/>
  <c r="D22" i="21"/>
  <c r="C22" i="21"/>
  <c r="B22" i="21"/>
  <c r="E21" i="21"/>
  <c r="D21" i="21"/>
  <c r="C21" i="21"/>
  <c r="B21" i="21"/>
  <c r="E20" i="21"/>
  <c r="D20" i="21"/>
  <c r="C20" i="21"/>
  <c r="B20" i="21"/>
  <c r="E19" i="21"/>
  <c r="D19" i="21"/>
  <c r="C19" i="21"/>
  <c r="B19" i="21"/>
  <c r="E18" i="21"/>
  <c r="D18" i="21"/>
  <c r="C18" i="21"/>
  <c r="B18" i="21"/>
  <c r="E15" i="21"/>
  <c r="D15" i="21"/>
  <c r="C15" i="21"/>
  <c r="B15" i="21"/>
  <c r="E14" i="21"/>
  <c r="D14" i="21"/>
  <c r="C14" i="21"/>
  <c r="B14" i="21"/>
  <c r="E12" i="21"/>
  <c r="D12" i="21"/>
  <c r="C12" i="21"/>
  <c r="B12" i="21"/>
  <c r="E11" i="21"/>
  <c r="D11" i="21"/>
  <c r="C11" i="21"/>
  <c r="B11" i="21"/>
  <c r="E10" i="21"/>
  <c r="D10" i="21"/>
  <c r="C10" i="21"/>
  <c r="B10" i="21"/>
  <c r="E8" i="21"/>
  <c r="D8" i="21"/>
  <c r="C8" i="21"/>
  <c r="B8" i="21"/>
  <c r="E32" i="20"/>
  <c r="D32" i="20"/>
  <c r="C32" i="20"/>
  <c r="B32" i="20"/>
  <c r="E31" i="20"/>
  <c r="D31" i="20"/>
  <c r="C31" i="20"/>
  <c r="B31" i="20"/>
  <c r="E30" i="20"/>
  <c r="D30" i="20"/>
  <c r="C30" i="20"/>
  <c r="B30" i="20"/>
  <c r="E29" i="20"/>
  <c r="D29" i="20"/>
  <c r="C29" i="20"/>
  <c r="B29" i="20"/>
  <c r="E28" i="20"/>
  <c r="D28" i="20"/>
  <c r="C28" i="20"/>
  <c r="B28" i="20"/>
  <c r="E27" i="20"/>
  <c r="D27" i="20"/>
  <c r="C27" i="20"/>
  <c r="B27" i="20"/>
  <c r="E26" i="20"/>
  <c r="D26" i="20"/>
  <c r="C26" i="20"/>
  <c r="B26" i="20"/>
  <c r="E25" i="20"/>
  <c r="D25" i="20"/>
  <c r="C25" i="20"/>
  <c r="B25" i="20"/>
  <c r="E24" i="20"/>
  <c r="D24" i="20"/>
  <c r="C24" i="20"/>
  <c r="B24" i="20"/>
  <c r="E23" i="20"/>
  <c r="D23" i="20"/>
  <c r="C23" i="20"/>
  <c r="B23" i="20"/>
  <c r="E22" i="20"/>
  <c r="D22" i="20"/>
  <c r="C22" i="20"/>
  <c r="B22" i="20"/>
  <c r="E21" i="20"/>
  <c r="D21" i="20"/>
  <c r="C21" i="20"/>
  <c r="B21" i="20"/>
  <c r="E20" i="20"/>
  <c r="D20" i="20"/>
  <c r="C20" i="20"/>
  <c r="B20" i="20"/>
  <c r="E19" i="20"/>
  <c r="D19" i="20"/>
  <c r="C19" i="20"/>
  <c r="B19" i="20"/>
  <c r="E18" i="20"/>
  <c r="D18" i="20"/>
  <c r="C18" i="20"/>
  <c r="B18" i="20"/>
  <c r="E17" i="20"/>
  <c r="D17" i="20"/>
  <c r="C17" i="20"/>
  <c r="B17" i="20"/>
  <c r="E15" i="20"/>
  <c r="D15" i="20"/>
  <c r="C15" i="20"/>
  <c r="B15" i="20"/>
  <c r="E14" i="20"/>
  <c r="D14" i="20"/>
  <c r="C14" i="20"/>
  <c r="B14" i="20"/>
  <c r="E13" i="20"/>
  <c r="D13" i="20"/>
  <c r="C13" i="20"/>
  <c r="B13" i="20"/>
  <c r="E12" i="20"/>
  <c r="D12" i="20"/>
  <c r="C12" i="20"/>
  <c r="B12" i="20"/>
  <c r="E11" i="20"/>
  <c r="D11" i="20"/>
  <c r="C11" i="20"/>
  <c r="B11" i="20"/>
  <c r="E10" i="20"/>
  <c r="D10" i="20"/>
  <c r="C10" i="20"/>
  <c r="B10" i="20"/>
  <c r="E9" i="20"/>
  <c r="D9" i="20"/>
  <c r="C9" i="20"/>
  <c r="B9" i="20"/>
  <c r="E8" i="20"/>
  <c r="D8" i="20"/>
  <c r="C8" i="20"/>
  <c r="B8" i="20"/>
  <c r="G26" i="12"/>
  <c r="F26" i="12"/>
  <c r="E26" i="12"/>
  <c r="D26" i="12"/>
  <c r="C26" i="12"/>
  <c r="B26" i="12"/>
  <c r="G25" i="12"/>
  <c r="F25" i="12"/>
  <c r="E25" i="12"/>
  <c r="D25" i="12"/>
  <c r="C25" i="12"/>
  <c r="B25" i="12"/>
  <c r="G24" i="12"/>
  <c r="F24" i="12"/>
  <c r="E24" i="12"/>
  <c r="D24" i="12"/>
  <c r="C24" i="12"/>
  <c r="B24" i="12"/>
  <c r="G23" i="12"/>
  <c r="F23" i="12"/>
  <c r="E23" i="12"/>
  <c r="D23" i="12"/>
  <c r="C23" i="12"/>
  <c r="B23" i="12"/>
  <c r="G22" i="12"/>
  <c r="F22" i="12"/>
  <c r="E22" i="12"/>
  <c r="D22" i="12"/>
  <c r="C22" i="12"/>
  <c r="B22" i="12"/>
  <c r="G21" i="12"/>
  <c r="F21" i="12"/>
  <c r="E21" i="12"/>
  <c r="D21" i="12"/>
  <c r="C21" i="12"/>
  <c r="B21" i="12"/>
  <c r="G20" i="12"/>
  <c r="F20" i="12"/>
  <c r="E20" i="12"/>
  <c r="D20" i="12"/>
  <c r="C20" i="12"/>
  <c r="B20" i="12"/>
  <c r="G19" i="12"/>
  <c r="F19" i="12"/>
  <c r="E19" i="12"/>
  <c r="D19" i="12"/>
  <c r="C19" i="12"/>
  <c r="B19" i="12"/>
  <c r="G18" i="12"/>
  <c r="F18" i="12"/>
  <c r="E18" i="12"/>
  <c r="D18" i="12"/>
  <c r="C18" i="12"/>
  <c r="B18" i="12"/>
  <c r="G15" i="12"/>
  <c r="F15" i="12"/>
  <c r="E15" i="12"/>
  <c r="D15" i="12"/>
  <c r="C15" i="12"/>
  <c r="B15" i="12"/>
  <c r="G14" i="12"/>
  <c r="F14" i="12"/>
  <c r="E14" i="12"/>
  <c r="D14" i="12"/>
  <c r="C14" i="12"/>
  <c r="B14" i="12"/>
  <c r="G12" i="12"/>
  <c r="F12" i="12"/>
  <c r="E12" i="12"/>
  <c r="D12" i="12"/>
  <c r="C12" i="12"/>
  <c r="B12" i="12"/>
  <c r="G11" i="12"/>
  <c r="F11" i="12"/>
  <c r="E11" i="12"/>
  <c r="D11" i="12"/>
  <c r="C11" i="12"/>
  <c r="B11" i="12"/>
  <c r="G10" i="12"/>
  <c r="F10" i="12"/>
  <c r="E10" i="12"/>
  <c r="D10" i="12"/>
  <c r="C10" i="12"/>
  <c r="B10" i="12"/>
  <c r="G8" i="12"/>
  <c r="F8" i="12"/>
  <c r="E8" i="12"/>
  <c r="D8" i="12"/>
  <c r="C8" i="12"/>
  <c r="B8" i="12"/>
  <c r="G32" i="11"/>
  <c r="F32" i="11"/>
  <c r="E32" i="11"/>
  <c r="D32" i="11"/>
  <c r="C32" i="11"/>
  <c r="B32" i="11"/>
  <c r="G31" i="11"/>
  <c r="F31" i="11"/>
  <c r="E31" i="11"/>
  <c r="D31" i="11"/>
  <c r="C31" i="11"/>
  <c r="B31" i="11"/>
  <c r="G30" i="11"/>
  <c r="F30" i="11"/>
  <c r="E30" i="11"/>
  <c r="D30" i="11"/>
  <c r="C30" i="11"/>
  <c r="B30" i="11"/>
  <c r="G29" i="11"/>
  <c r="F29" i="11"/>
  <c r="E29" i="11"/>
  <c r="D29" i="11"/>
  <c r="C29" i="11"/>
  <c r="B29" i="11"/>
  <c r="G28" i="11"/>
  <c r="F28" i="11"/>
  <c r="E28" i="11"/>
  <c r="D28" i="11"/>
  <c r="C28" i="11"/>
  <c r="B28" i="11"/>
  <c r="G27" i="11"/>
  <c r="F27" i="11"/>
  <c r="E27" i="11"/>
  <c r="D27" i="11"/>
  <c r="C27" i="11"/>
  <c r="B27" i="11"/>
  <c r="G26" i="11"/>
  <c r="F26" i="11"/>
  <c r="E26" i="11"/>
  <c r="D26" i="11"/>
  <c r="C26" i="11"/>
  <c r="B26" i="11"/>
  <c r="G25" i="11"/>
  <c r="F25" i="11"/>
  <c r="E25" i="11"/>
  <c r="D25" i="11"/>
  <c r="C25" i="11"/>
  <c r="B25" i="11"/>
  <c r="G24" i="11"/>
  <c r="F24" i="11"/>
  <c r="E24" i="11"/>
  <c r="D24" i="11"/>
  <c r="C24" i="11"/>
  <c r="B24" i="11"/>
  <c r="G23" i="11"/>
  <c r="F23" i="11"/>
  <c r="E23" i="11"/>
  <c r="D23" i="11"/>
  <c r="C23" i="11"/>
  <c r="B23" i="11"/>
  <c r="G22" i="11"/>
  <c r="F22" i="11"/>
  <c r="E22" i="11"/>
  <c r="D22" i="11"/>
  <c r="C22" i="11"/>
  <c r="B22" i="11"/>
  <c r="G21" i="11"/>
  <c r="F21" i="11"/>
  <c r="E21" i="11"/>
  <c r="D21" i="11"/>
  <c r="C21" i="11"/>
  <c r="B21" i="11"/>
  <c r="G20" i="11"/>
  <c r="F20" i="11"/>
  <c r="E20" i="11"/>
  <c r="D20" i="11"/>
  <c r="C20" i="11"/>
  <c r="B20" i="11"/>
  <c r="G19" i="11"/>
  <c r="F19" i="11"/>
  <c r="E19" i="11"/>
  <c r="D19" i="11"/>
  <c r="C19" i="11"/>
  <c r="B19" i="11"/>
  <c r="G18" i="11"/>
  <c r="F18" i="11"/>
  <c r="E18" i="11"/>
  <c r="D18" i="11"/>
  <c r="C18" i="11"/>
  <c r="B18" i="11"/>
  <c r="G17" i="11"/>
  <c r="F17" i="11"/>
  <c r="E17" i="11"/>
  <c r="D17" i="11"/>
  <c r="C17" i="11"/>
  <c r="B17" i="11"/>
  <c r="G15" i="11"/>
  <c r="F15" i="11"/>
  <c r="E15" i="11"/>
  <c r="D15" i="11"/>
  <c r="C15" i="11"/>
  <c r="B15" i="11"/>
  <c r="G14" i="11"/>
  <c r="F14" i="11"/>
  <c r="E14" i="11"/>
  <c r="D14" i="11"/>
  <c r="C14" i="11"/>
  <c r="B14" i="11"/>
  <c r="G13" i="11"/>
  <c r="F13" i="11"/>
  <c r="E13" i="11"/>
  <c r="D13" i="11"/>
  <c r="C13" i="11"/>
  <c r="B13" i="11"/>
  <c r="G12" i="11"/>
  <c r="F12" i="11"/>
  <c r="E12" i="11"/>
  <c r="D12" i="11"/>
  <c r="C12" i="11"/>
  <c r="B12" i="11"/>
  <c r="G11" i="11"/>
  <c r="F11" i="11"/>
  <c r="E11" i="11"/>
  <c r="D11" i="11"/>
  <c r="C11" i="11"/>
  <c r="B11" i="11"/>
  <c r="G10" i="11"/>
  <c r="F10" i="11"/>
  <c r="E10" i="11"/>
  <c r="D10" i="11"/>
  <c r="C10" i="11"/>
  <c r="B10" i="11"/>
  <c r="G9" i="11"/>
  <c r="F9" i="11"/>
  <c r="E9" i="11"/>
  <c r="D9" i="11"/>
  <c r="C9" i="11"/>
  <c r="B9" i="11"/>
  <c r="G8" i="11"/>
  <c r="F8" i="11"/>
  <c r="E8" i="11"/>
  <c r="D8" i="11"/>
  <c r="C8" i="11"/>
  <c r="B8" i="11"/>
  <c r="G26" i="8"/>
  <c r="F26" i="8"/>
  <c r="E26" i="8"/>
  <c r="D26" i="8"/>
  <c r="C26" i="8"/>
  <c r="B26" i="8"/>
  <c r="G25" i="8"/>
  <c r="F25" i="8"/>
  <c r="E25" i="8"/>
  <c r="D25" i="8"/>
  <c r="C25" i="8"/>
  <c r="B25" i="8"/>
  <c r="G24" i="8"/>
  <c r="F24" i="8"/>
  <c r="E24" i="8"/>
  <c r="D24" i="8"/>
  <c r="C24" i="8"/>
  <c r="B24" i="8"/>
  <c r="G23" i="8"/>
  <c r="F23" i="8"/>
  <c r="E23" i="8"/>
  <c r="D23" i="8"/>
  <c r="C23" i="8"/>
  <c r="B23" i="8"/>
  <c r="G22" i="8"/>
  <c r="F22" i="8"/>
  <c r="E22" i="8"/>
  <c r="D22" i="8"/>
  <c r="C22" i="8"/>
  <c r="B22" i="8"/>
  <c r="G21" i="8"/>
  <c r="F21" i="8"/>
  <c r="E21" i="8"/>
  <c r="D21" i="8"/>
  <c r="C21" i="8"/>
  <c r="B21" i="8"/>
  <c r="G20" i="8"/>
  <c r="F20" i="8"/>
  <c r="E20" i="8"/>
  <c r="D20" i="8"/>
  <c r="C20" i="8"/>
  <c r="B20" i="8"/>
  <c r="G19" i="8"/>
  <c r="F19" i="8"/>
  <c r="E19" i="8"/>
  <c r="D19" i="8"/>
  <c r="C19" i="8"/>
  <c r="B19" i="8"/>
  <c r="G18" i="8"/>
  <c r="F18" i="8"/>
  <c r="E18" i="8"/>
  <c r="D18" i="8"/>
  <c r="C18" i="8"/>
  <c r="B18" i="8"/>
  <c r="G15" i="8"/>
  <c r="F15" i="8"/>
  <c r="E15" i="8"/>
  <c r="D15" i="8"/>
  <c r="C15" i="8"/>
  <c r="B15" i="8"/>
  <c r="G14" i="8"/>
  <c r="F14" i="8"/>
  <c r="E14" i="8"/>
  <c r="D14" i="8"/>
  <c r="C14" i="8"/>
  <c r="B14" i="8"/>
  <c r="G12" i="8"/>
  <c r="F12" i="8"/>
  <c r="E12" i="8"/>
  <c r="D12" i="8"/>
  <c r="C12" i="8"/>
  <c r="B12" i="8"/>
  <c r="G11" i="8"/>
  <c r="F11" i="8"/>
  <c r="E11" i="8"/>
  <c r="D11" i="8"/>
  <c r="C11" i="8"/>
  <c r="B11" i="8"/>
  <c r="G10" i="8"/>
  <c r="F10" i="8"/>
  <c r="E10" i="8"/>
  <c r="D10" i="8"/>
  <c r="C10" i="8"/>
  <c r="B10" i="8"/>
  <c r="G8" i="8"/>
  <c r="F8" i="8"/>
  <c r="E8" i="8"/>
  <c r="D8" i="8"/>
  <c r="C8" i="8"/>
  <c r="B8" i="8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5" i="7"/>
  <c r="D14" i="7"/>
  <c r="D13" i="7"/>
  <c r="D12" i="7"/>
  <c r="D11" i="7"/>
  <c r="D10" i="7"/>
  <c r="D9" i="7"/>
  <c r="D8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5" i="7"/>
  <c r="B14" i="7"/>
  <c r="B13" i="7"/>
  <c r="B12" i="7"/>
  <c r="B11" i="7"/>
  <c r="B10" i="7"/>
  <c r="B9" i="7"/>
  <c r="B8" i="7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5" i="1"/>
  <c r="E14" i="1"/>
  <c r="E13" i="1"/>
  <c r="E12" i="1"/>
  <c r="E11" i="1"/>
  <c r="E10" i="1"/>
  <c r="E9" i="1"/>
  <c r="E8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D8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5" i="1"/>
  <c r="C14" i="1"/>
  <c r="C13" i="1"/>
  <c r="C11" i="1"/>
  <c r="C10" i="1"/>
  <c r="C9" i="1"/>
  <c r="C8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5" i="1"/>
  <c r="B14" i="1"/>
  <c r="B13" i="1"/>
  <c r="B12" i="1"/>
  <c r="B11" i="1"/>
  <c r="B10" i="1"/>
  <c r="B9" i="1"/>
  <c r="B8" i="1"/>
  <c r="E7" i="21"/>
  <c r="D7" i="21"/>
  <c r="C7" i="21"/>
  <c r="B7" i="21"/>
  <c r="E7" i="20" l="1"/>
  <c r="B7" i="20" l="1"/>
  <c r="C7" i="20"/>
  <c r="D7" i="20"/>
  <c r="C7" i="1" l="1"/>
  <c r="D7" i="1"/>
  <c r="E7" i="1"/>
  <c r="F7" i="1"/>
  <c r="G7" i="8"/>
  <c r="F7" i="8"/>
  <c r="C7" i="8"/>
  <c r="B7" i="8"/>
  <c r="B7" i="7" l="1"/>
  <c r="D7" i="7"/>
  <c r="D7" i="8"/>
  <c r="E7" i="8"/>
  <c r="B7" i="11" l="1"/>
  <c r="C7" i="11"/>
  <c r="D7" i="11"/>
  <c r="E7" i="11"/>
  <c r="F7" i="11"/>
  <c r="G7" i="11"/>
  <c r="B7" i="12"/>
  <c r="F7" i="12"/>
  <c r="C7" i="12"/>
  <c r="G7" i="12"/>
  <c r="D7" i="12"/>
  <c r="E7" i="12"/>
</calcChain>
</file>

<file path=xl/sharedStrings.xml><?xml version="1.0" encoding="utf-8"?>
<sst xmlns="http://schemas.openxmlformats.org/spreadsheetml/2006/main" count="912" uniqueCount="116">
  <si>
    <t>PATRIMONIO TÉCNICO</t>
  </si>
  <si>
    <t>ALFA</t>
  </si>
  <si>
    <t>AXA COLPATRIA</t>
  </si>
  <si>
    <t>BBVA SEGUROS</t>
  </si>
  <si>
    <t>BERKLEY</t>
  </si>
  <si>
    <t>BOLIVAR</t>
  </si>
  <si>
    <t>CARDIF</t>
  </si>
  <si>
    <t>CHUBB</t>
  </si>
  <si>
    <t>CONFIANZA</t>
  </si>
  <si>
    <t>EQUIDAD</t>
  </si>
  <si>
    <t>ESTADO</t>
  </si>
  <si>
    <t>JMALUCELLI TRAVELERS</t>
  </si>
  <si>
    <t>LIBERTY</t>
  </si>
  <si>
    <t>MAPFRE</t>
  </si>
  <si>
    <t>MUNDIAL</t>
  </si>
  <si>
    <t>NACIONAL</t>
  </si>
  <si>
    <t>PREVISORA</t>
  </si>
  <si>
    <t>SEGUREXPO</t>
  </si>
  <si>
    <t>SOLIDARIA</t>
  </si>
  <si>
    <t>SOLUNION</t>
  </si>
  <si>
    <t>SURAMERICANA</t>
  </si>
  <si>
    <t>ZURICH</t>
  </si>
  <si>
    <t>ALFA VIDA</t>
  </si>
  <si>
    <t>AURORA VIDA</t>
  </si>
  <si>
    <t>AXA COLPATRIA VIDA</t>
  </si>
  <si>
    <t>BBVA SEGUROS VIDA</t>
  </si>
  <si>
    <t>BOLIVAR VIDA</t>
  </si>
  <si>
    <t>EQUIDAD VIDA</t>
  </si>
  <si>
    <t>ESTADO VIDA</t>
  </si>
  <si>
    <t>GLOBAL</t>
  </si>
  <si>
    <t>MAPFRE VIDA</t>
  </si>
  <si>
    <t>METLIFE</t>
  </si>
  <si>
    <t>PANAMERICAN VIDA</t>
  </si>
  <si>
    <t>POSITIVA</t>
  </si>
  <si>
    <t>SURAMERICANA VIDA</t>
  </si>
  <si>
    <t>COMPAÑÍAS DE SEGUROS GENERALES</t>
  </si>
  <si>
    <t>CIFRAS EN MILLONES DE PESOS</t>
  </si>
  <si>
    <t>COMPAÑÍAS</t>
  </si>
  <si>
    <t>PATRIMONIO ADECUADO Y PATRIMONIO TÉCNICO</t>
  </si>
  <si>
    <t>PATRIMONIO ADECUADO</t>
  </si>
  <si>
    <t>Total patrimonio adecuado</t>
  </si>
  <si>
    <t>Patrimonio técnico</t>
  </si>
  <si>
    <t>Exceso (defecto)</t>
  </si>
  <si>
    <t>Riesgo de suscripción</t>
  </si>
  <si>
    <t>Riesgo de activo</t>
  </si>
  <si>
    <t>Riesgo de mercado</t>
  </si>
  <si>
    <t>DEMÁS RAMOS</t>
  </si>
  <si>
    <t>Riesgo en función de primas</t>
  </si>
  <si>
    <t>Riesgo en función de siniestros</t>
  </si>
  <si>
    <t>RIESGOS PROFESIONALES</t>
  </si>
  <si>
    <t>CATEGORIA I</t>
  </si>
  <si>
    <t>CATEGORIA II</t>
  </si>
  <si>
    <t>CATEGORIA III</t>
  </si>
  <si>
    <t>TOTAL RIESGO DE ACTIVO</t>
  </si>
  <si>
    <t>VALOR REPORTADO EN BALANCE O FORMATO</t>
  </si>
  <si>
    <t>VR PONDERADO</t>
  </si>
  <si>
    <t>COMPAÑÍAS DE SEGUROS DE VIDA</t>
  </si>
  <si>
    <t>RIESGO DE SUSCRIPCIÓN</t>
  </si>
  <si>
    <t>RAMOS CON RESERVA MATEMÁTICA</t>
  </si>
  <si>
    <t>Riesgo en función de Reserva Matemática</t>
  </si>
  <si>
    <t>CATEGORÍA I</t>
  </si>
  <si>
    <t>CATEGORÍA II</t>
  </si>
  <si>
    <t>CATEGORÍA III</t>
  </si>
  <si>
    <t>Valor Ponderado</t>
  </si>
  <si>
    <t>Valor reportado en balance o formato</t>
  </si>
  <si>
    <t>Valor ponderado</t>
  </si>
  <si>
    <t>RIESGO DE ACTIVOS</t>
  </si>
  <si>
    <t>RAMOS CON RES. MAT.</t>
  </si>
  <si>
    <t>Riesgo en función de  reserva matemáticas (VIDA)</t>
  </si>
  <si>
    <t>Riesgo de Suscripción</t>
  </si>
  <si>
    <t>Riesgo de Activo</t>
  </si>
  <si>
    <t>Riesgo de Mercado</t>
  </si>
  <si>
    <t>TOTAL PATRIMONIO ADECUADO</t>
  </si>
  <si>
    <t>EXCESO (DEFECTO)</t>
  </si>
  <si>
    <t>Riesgo de Suscripción - Seguros Generales</t>
  </si>
  <si>
    <t>Riesgo de Suscripción - Seguros de Vida</t>
  </si>
  <si>
    <t>Riesgo de Activos - Seguros Generales</t>
  </si>
  <si>
    <t>Riesgo de Activos - Seguros de Vida</t>
  </si>
  <si>
    <t>Patrimonio Adecuado y Patrimonio Técnico - Seguros Generales</t>
  </si>
  <si>
    <t>Patrimonio Adecuado y Patrimonio Técnico - Seguros de Vida</t>
  </si>
  <si>
    <t>CONTROLES DE LEY</t>
  </si>
  <si>
    <t>VALOR</t>
  </si>
  <si>
    <t>CAPITAL MINIMO ACREDITADO</t>
  </si>
  <si>
    <t>CAPITAL MÍNIMO  REQUERIDO</t>
  </si>
  <si>
    <t>EXCESO O DEFECTO</t>
  </si>
  <si>
    <t>RESULTADOS DEL EJERCICIO</t>
  </si>
  <si>
    <t>Capital Mínimo Acreditado</t>
  </si>
  <si>
    <t>Capital Mínimo Requerido</t>
  </si>
  <si>
    <t>Exceso o defecto</t>
  </si>
  <si>
    <t>Resultados del Ejecicio</t>
  </si>
  <si>
    <t>Valor</t>
  </si>
  <si>
    <t>CAPITALES MÍNIMOS</t>
  </si>
  <si>
    <t>Capitales Mínimos - Seguros Generales</t>
  </si>
  <si>
    <t>Capitales Mínimos - Seguros de Vida</t>
  </si>
  <si>
    <t>ALLIANZ</t>
  </si>
  <si>
    <t>COFACE</t>
  </si>
  <si>
    <t>ALLIANZ VIDA</t>
  </si>
  <si>
    <t>SBS SEGUROS</t>
  </si>
  <si>
    <t>Fecha</t>
  </si>
  <si>
    <t>HDI SEGUROS</t>
  </si>
  <si>
    <t>BMI COLOMBIA</t>
  </si>
  <si>
    <t>PBO antes de deducciones</t>
  </si>
  <si>
    <t>Deducciones de PBO</t>
  </si>
  <si>
    <t>Patrimonio Básico Ordinario</t>
  </si>
  <si>
    <t>Patrimonio Adicional</t>
  </si>
  <si>
    <t>SKANDIA</t>
  </si>
  <si>
    <t>Patrimonio Básico Ordinario antes de deducciones</t>
  </si>
  <si>
    <t>Deducciones del Patrimonio Básico Ordinario</t>
  </si>
  <si>
    <t>Patrimonio Adicional (computable)</t>
  </si>
  <si>
    <t>Patrimonio Básico Adicional (computable)</t>
  </si>
  <si>
    <t>Patrimonio Básico Adicional</t>
  </si>
  <si>
    <t>COLMENA ARL</t>
  </si>
  <si>
    <t>COLMENA VIDA</t>
  </si>
  <si>
    <t>COLSANITAS</t>
  </si>
  <si>
    <t>ASULADO</t>
  </si>
  <si>
    <t>COLMENA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</si>
</sst>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##,##0.00"/>
    <numFmt numFmtId="166" formatCode="mmmm\-yyyy"/>
    <numFmt numFmtId="167" formatCode="#,##0.0"/>
  </numFmts>
  <fonts count="22" x14ac:knownFonts="1">
    <font>
      <sz val="11"/>
      <name val="Calibri"/>
    </font>
    <font>
      <sz val="11"/>
      <color rgb="FF00000A"/>
      <name val="Calibri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A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8" tint="-0.499984740745262"/>
      <name val="Arial"/>
      <family val="2"/>
    </font>
    <font>
      <b/>
      <i/>
      <sz val="28"/>
      <color theme="8" tint="-0.499984740745262"/>
      <name val="Arial"/>
      <family val="2"/>
    </font>
    <font>
      <sz val="11"/>
      <color rgb="FF00000A"/>
      <name val="Calibri"/>
      <family val="2"/>
    </font>
    <font>
      <sz val="11"/>
      <color rgb="FF00000A"/>
      <name val="Calibri"/>
      <family val="2"/>
    </font>
    <font>
      <i/>
      <sz val="11"/>
      <color theme="0"/>
      <name val="Arial"/>
      <family val="2"/>
    </font>
    <font>
      <sz val="11"/>
      <color rgb="FF00000A"/>
      <name val="Calibri"/>
      <family val="2"/>
    </font>
    <font>
      <sz val="11"/>
      <color rgb="FF00000A"/>
      <name val="Calibri"/>
      <family val="2"/>
    </font>
    <font>
      <sz val="11"/>
      <color rgb="FF00000A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 style="double">
        <color theme="0" tint="-0.34998626667073579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47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3" fontId="6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1" fillId="0" borderId="16" xfId="0" applyFont="1" applyBorder="1"/>
    <xf numFmtId="0" fontId="11" fillId="0" borderId="17" xfId="0" applyFont="1" applyBorder="1"/>
    <xf numFmtId="0" fontId="12" fillId="6" borderId="2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165" fontId="1" fillId="0" borderId="0" xfId="0" applyNumberFormat="1" applyFont="1"/>
    <xf numFmtId="166" fontId="9" fillId="0" borderId="0" xfId="0" applyNumberFormat="1" applyFont="1"/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7" fillId="3" borderId="0" xfId="0" applyFont="1" applyFill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11" fillId="0" borderId="27" xfId="0" applyFont="1" applyBorder="1"/>
    <xf numFmtId="0" fontId="7" fillId="2" borderId="1" xfId="0" applyFont="1" applyFill="1" applyBorder="1" applyAlignment="1">
      <alignment vertical="center"/>
    </xf>
    <xf numFmtId="0" fontId="9" fillId="3" borderId="32" xfId="0" applyFont="1" applyFill="1" applyBorder="1"/>
    <xf numFmtId="0" fontId="12" fillId="6" borderId="19" xfId="0" applyFont="1" applyFill="1" applyBorder="1" applyAlignment="1">
      <alignment horizontal="center" vertical="center" wrapText="1"/>
    </xf>
    <xf numFmtId="14" fontId="1" fillId="0" borderId="0" xfId="0" applyNumberFormat="1" applyFont="1"/>
    <xf numFmtId="0" fontId="12" fillId="6" borderId="34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166" fontId="8" fillId="0" borderId="0" xfId="0" applyNumberFormat="1" applyFont="1"/>
    <xf numFmtId="0" fontId="1" fillId="0" borderId="0" xfId="0" applyFont="1" applyAlignment="1">
      <alignment horizontal="center" wrapText="1"/>
    </xf>
    <xf numFmtId="0" fontId="15" fillId="0" borderId="38" xfId="0" applyFont="1" applyBorder="1" applyAlignment="1">
      <alignment horizontal="center"/>
    </xf>
    <xf numFmtId="0" fontId="0" fillId="0" borderId="39" xfId="0" applyBorder="1"/>
    <xf numFmtId="0" fontId="14" fillId="0" borderId="39" xfId="0" applyFont="1" applyBorder="1" applyAlignment="1">
      <alignment horizontal="center"/>
    </xf>
    <xf numFmtId="0" fontId="0" fillId="0" borderId="40" xfId="0" applyBorder="1"/>
    <xf numFmtId="0" fontId="16" fillId="0" borderId="0" xfId="0" applyFont="1"/>
    <xf numFmtId="14" fontId="16" fillId="0" borderId="0" xfId="0" applyNumberFormat="1" applyFont="1"/>
    <xf numFmtId="3" fontId="9" fillId="3" borderId="0" xfId="0" applyNumberFormat="1" applyFont="1" applyFill="1"/>
    <xf numFmtId="0" fontId="9" fillId="2" borderId="0" xfId="0" applyFont="1" applyFill="1" applyAlignment="1">
      <alignment horizontal="right" vertical="center"/>
    </xf>
    <xf numFmtId="3" fontId="11" fillId="5" borderId="23" xfId="0" applyNumberFormat="1" applyFont="1" applyFill="1" applyBorder="1" applyProtection="1">
      <protection hidden="1"/>
    </xf>
    <xf numFmtId="3" fontId="11" fillId="5" borderId="37" xfId="0" applyNumberFormat="1" applyFont="1" applyFill="1" applyBorder="1" applyProtection="1">
      <protection hidden="1"/>
    </xf>
    <xf numFmtId="3" fontId="11" fillId="5" borderId="9" xfId="0" applyNumberFormat="1" applyFont="1" applyFill="1" applyBorder="1" applyProtection="1">
      <protection hidden="1"/>
    </xf>
    <xf numFmtId="3" fontId="11" fillId="5" borderId="8" xfId="0" applyNumberFormat="1" applyFont="1" applyFill="1" applyBorder="1" applyProtection="1">
      <protection hidden="1"/>
    </xf>
    <xf numFmtId="3" fontId="11" fillId="5" borderId="25" xfId="0" applyNumberFormat="1" applyFont="1" applyFill="1" applyBorder="1" applyProtection="1">
      <protection hidden="1"/>
    </xf>
    <xf numFmtId="3" fontId="11" fillId="5" borderId="10" xfId="0" applyNumberFormat="1" applyFont="1" applyFill="1" applyBorder="1" applyProtection="1">
      <protection hidden="1"/>
    </xf>
    <xf numFmtId="3" fontId="11" fillId="5" borderId="0" xfId="0" applyNumberFormat="1" applyFont="1" applyFill="1" applyProtection="1">
      <protection hidden="1"/>
    </xf>
    <xf numFmtId="3" fontId="11" fillId="5" borderId="14" xfId="0" applyNumberFormat="1" applyFont="1" applyFill="1" applyBorder="1" applyProtection="1">
      <protection hidden="1"/>
    </xf>
    <xf numFmtId="3" fontId="11" fillId="5" borderId="24" xfId="0" applyNumberFormat="1" applyFont="1" applyFill="1" applyBorder="1" applyProtection="1">
      <protection hidden="1"/>
    </xf>
    <xf numFmtId="3" fontId="11" fillId="4" borderId="13" xfId="0" applyNumberFormat="1" applyFont="1" applyFill="1" applyBorder="1" applyProtection="1">
      <protection hidden="1"/>
    </xf>
    <xf numFmtId="3" fontId="11" fillId="4" borderId="9" xfId="0" applyNumberFormat="1" applyFont="1" applyFill="1" applyBorder="1" applyProtection="1">
      <protection hidden="1"/>
    </xf>
    <xf numFmtId="3" fontId="11" fillId="5" borderId="26" xfId="0" applyNumberFormat="1" applyFont="1" applyFill="1" applyBorder="1" applyProtection="1">
      <protection hidden="1"/>
    </xf>
    <xf numFmtId="3" fontId="11" fillId="4" borderId="14" xfId="0" applyNumberFormat="1" applyFont="1" applyFill="1" applyBorder="1" applyProtection="1">
      <protection hidden="1"/>
    </xf>
    <xf numFmtId="3" fontId="11" fillId="4" borderId="11" xfId="0" applyNumberFormat="1" applyFont="1" applyFill="1" applyBorder="1" applyProtection="1">
      <protection hidden="1"/>
    </xf>
    <xf numFmtId="3" fontId="11" fillId="4" borderId="8" xfId="0" applyNumberFormat="1" applyFont="1" applyFill="1" applyBorder="1" applyProtection="1">
      <protection hidden="1"/>
    </xf>
    <xf numFmtId="3" fontId="11" fillId="4" borderId="10" xfId="0" applyNumberFormat="1" applyFont="1" applyFill="1" applyBorder="1" applyProtection="1">
      <protection hidden="1"/>
    </xf>
    <xf numFmtId="166" fontId="8" fillId="7" borderId="42" xfId="0" applyNumberFormat="1" applyFont="1" applyFill="1" applyBorder="1" applyAlignment="1" applyProtection="1">
      <alignment horizontal="center"/>
      <protection locked="0"/>
    </xf>
    <xf numFmtId="0" fontId="11" fillId="0" borderId="5" xfId="0" applyFont="1" applyBorder="1"/>
    <xf numFmtId="165" fontId="16" fillId="0" borderId="0" xfId="0" applyNumberFormat="1" applyFont="1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14" fontId="17" fillId="0" borderId="0" xfId="0" applyNumberFormat="1" applyFont="1"/>
    <xf numFmtId="0" fontId="11" fillId="0" borderId="0" xfId="0" applyFont="1"/>
    <xf numFmtId="14" fontId="11" fillId="0" borderId="0" xfId="0" applyNumberFormat="1" applyFont="1"/>
    <xf numFmtId="0" fontId="18" fillId="6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4" fontId="0" fillId="0" borderId="0" xfId="0" applyNumberFormat="1"/>
    <xf numFmtId="165" fontId="1" fillId="5" borderId="55" xfId="0" applyNumberFormat="1" applyFont="1" applyFill="1" applyBorder="1"/>
    <xf numFmtId="167" fontId="0" fillId="0" borderId="0" xfId="0" applyNumberFormat="1"/>
    <xf numFmtId="3" fontId="0" fillId="0" borderId="0" xfId="0" applyNumberFormat="1"/>
    <xf numFmtId="14" fontId="19" fillId="0" borderId="0" xfId="0" applyNumberFormat="1" applyFont="1"/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0" fillId="0" borderId="0" xfId="0" applyFont="1"/>
    <xf numFmtId="14" fontId="20" fillId="0" borderId="0" xfId="0" applyNumberFormat="1" applyFont="1"/>
    <xf numFmtId="165" fontId="20" fillId="0" borderId="0" xfId="0" applyNumberFormat="1" applyFont="1"/>
    <xf numFmtId="3" fontId="20" fillId="0" borderId="0" xfId="0" applyNumberFormat="1" applyFont="1"/>
    <xf numFmtId="3" fontId="11" fillId="5" borderId="8" xfId="0" applyNumberFormat="1" applyFont="1" applyFill="1" applyBorder="1" applyProtection="1">
      <protection locked="0" hidden="1"/>
    </xf>
    <xf numFmtId="3" fontId="11" fillId="5" borderId="30" xfId="0" applyNumberFormat="1" applyFont="1" applyFill="1" applyBorder="1" applyProtection="1">
      <protection locked="0" hidden="1"/>
    </xf>
    <xf numFmtId="3" fontId="11" fillId="4" borderId="13" xfId="0" applyNumberFormat="1" applyFont="1" applyFill="1" applyBorder="1" applyProtection="1">
      <protection locked="0" hidden="1"/>
    </xf>
    <xf numFmtId="3" fontId="11" fillId="4" borderId="8" xfId="0" applyNumberFormat="1" applyFont="1" applyFill="1" applyBorder="1" applyProtection="1">
      <protection locked="0" hidden="1"/>
    </xf>
    <xf numFmtId="3" fontId="11" fillId="4" borderId="9" xfId="0" applyNumberFormat="1" applyFont="1" applyFill="1" applyBorder="1" applyProtection="1">
      <protection locked="0" hidden="1"/>
    </xf>
    <xf numFmtId="3" fontId="11" fillId="5" borderId="13" xfId="0" applyNumberFormat="1" applyFont="1" applyFill="1" applyBorder="1" applyProtection="1">
      <protection locked="0" hidden="1"/>
    </xf>
    <xf numFmtId="3" fontId="11" fillId="5" borderId="24" xfId="0" applyNumberFormat="1" applyFont="1" applyFill="1" applyBorder="1" applyProtection="1">
      <protection locked="0" hidden="1"/>
    </xf>
    <xf numFmtId="3" fontId="11" fillId="5" borderId="14" xfId="0" applyNumberFormat="1" applyFont="1" applyFill="1" applyBorder="1" applyProtection="1">
      <protection locked="0" hidden="1"/>
    </xf>
    <xf numFmtId="3" fontId="11" fillId="5" borderId="10" xfId="0" applyNumberFormat="1" applyFont="1" applyFill="1" applyBorder="1" applyProtection="1">
      <protection locked="0" hidden="1"/>
    </xf>
    <xf numFmtId="3" fontId="11" fillId="5" borderId="26" xfId="0" applyNumberFormat="1" applyFont="1" applyFill="1" applyBorder="1" applyProtection="1">
      <protection locked="0" hidden="1"/>
    </xf>
    <xf numFmtId="3" fontId="11" fillId="4" borderId="14" xfId="0" applyNumberFormat="1" applyFont="1" applyFill="1" applyBorder="1" applyProtection="1">
      <protection locked="0" hidden="1"/>
    </xf>
    <xf numFmtId="3" fontId="11" fillId="4" borderId="10" xfId="0" applyNumberFormat="1" applyFont="1" applyFill="1" applyBorder="1" applyProtection="1">
      <protection locked="0" hidden="1"/>
    </xf>
    <xf numFmtId="3" fontId="11" fillId="4" borderId="11" xfId="0" applyNumberFormat="1" applyFont="1" applyFill="1" applyBorder="1" applyProtection="1">
      <protection locked="0" hidden="1"/>
    </xf>
    <xf numFmtId="0" fontId="21" fillId="0" borderId="0" xfId="0" applyFont="1"/>
    <xf numFmtId="14" fontId="21" fillId="0" borderId="0" xfId="0" applyNumberFormat="1" applyFont="1"/>
    <xf numFmtId="3" fontId="21" fillId="0" borderId="0" xfId="0" applyNumberFormat="1" applyFont="1"/>
    <xf numFmtId="165" fontId="21" fillId="0" borderId="0" xfId="0" applyNumberFormat="1" applyFont="1"/>
    <xf numFmtId="0" fontId="13" fillId="6" borderId="19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6" fontId="8" fillId="7" borderId="43" xfId="0" applyNumberFormat="1" applyFont="1" applyFill="1" applyBorder="1" applyAlignment="1" applyProtection="1">
      <alignment horizontal="center"/>
      <protection locked="0"/>
    </xf>
    <xf numFmtId="166" fontId="8" fillId="7" borderId="44" xfId="0" applyNumberFormat="1" applyFont="1" applyFill="1" applyBorder="1" applyAlignment="1" applyProtection="1">
      <alignment horizontal="center"/>
      <protection locked="0"/>
    </xf>
    <xf numFmtId="0" fontId="13" fillId="6" borderId="41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13" fillId="6" borderId="31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2" fillId="6" borderId="45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2" fillId="6" borderId="46" xfId="0" applyFont="1" applyFill="1" applyBorder="1" applyAlignment="1">
      <alignment horizontal="center" vertical="center" wrapText="1"/>
    </xf>
    <xf numFmtId="3" fontId="11" fillId="5" borderId="47" xfId="0" applyNumberFormat="1" applyFont="1" applyFill="1" applyBorder="1" applyAlignment="1" applyProtection="1">
      <alignment horizontal="right"/>
      <protection hidden="1"/>
    </xf>
    <xf numFmtId="3" fontId="11" fillId="5" borderId="49" xfId="0" applyNumberFormat="1" applyFont="1" applyFill="1" applyBorder="1" applyAlignment="1" applyProtection="1">
      <alignment horizontal="right"/>
      <protection hidden="1"/>
    </xf>
    <xf numFmtId="3" fontId="11" fillId="5" borderId="48" xfId="0" applyNumberFormat="1" applyFont="1" applyFill="1" applyBorder="1" applyAlignment="1" applyProtection="1">
      <alignment horizontal="right"/>
      <protection hidden="1"/>
    </xf>
    <xf numFmtId="3" fontId="11" fillId="5" borderId="13" xfId="0" applyNumberFormat="1" applyFont="1" applyFill="1" applyBorder="1" applyAlignment="1" applyProtection="1">
      <alignment horizontal="right"/>
      <protection hidden="1"/>
    </xf>
    <xf numFmtId="3" fontId="11" fillId="5" borderId="51" xfId="0" applyNumberFormat="1" applyFont="1" applyFill="1" applyBorder="1" applyAlignment="1" applyProtection="1">
      <alignment horizontal="right"/>
      <protection hidden="1"/>
    </xf>
    <xf numFmtId="3" fontId="11" fillId="5" borderId="52" xfId="0" applyNumberFormat="1" applyFont="1" applyFill="1" applyBorder="1" applyAlignment="1" applyProtection="1">
      <alignment horizontal="right"/>
      <protection hidden="1"/>
    </xf>
    <xf numFmtId="3" fontId="11" fillId="5" borderId="53" xfId="0" applyNumberFormat="1" applyFont="1" applyFill="1" applyBorder="1" applyAlignment="1" applyProtection="1">
      <alignment horizontal="right"/>
      <protection hidden="1"/>
    </xf>
    <xf numFmtId="3" fontId="11" fillId="5" borderId="54" xfId="0" applyNumberFormat="1" applyFont="1" applyFill="1" applyBorder="1" applyAlignment="1" applyProtection="1">
      <alignment horizontal="right"/>
      <protection hidden="1"/>
    </xf>
    <xf numFmtId="3" fontId="11" fillId="5" borderId="50" xfId="0" applyNumberFormat="1" applyFont="1" applyFill="1" applyBorder="1" applyAlignment="1" applyProtection="1">
      <alignment horizontal="right"/>
      <protection hidden="1"/>
    </xf>
    <xf numFmtId="3" fontId="11" fillId="5" borderId="14" xfId="0" applyNumberFormat="1" applyFont="1" applyFill="1" applyBorder="1" applyAlignment="1" applyProtection="1">
      <alignment horizontal="right"/>
      <protection hidden="1"/>
    </xf>
    <xf numFmtId="0" fontId="12" fillId="6" borderId="12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 wrapText="1"/>
    </xf>
    <xf numFmtId="0" fontId="13" fillId="6" borderId="35" xfId="0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center" vertical="center" wrapText="1"/>
    </xf>
  </cellXfs>
  <cellStyles count="3">
    <cellStyle name="Millares 2" xfId="1" xr:uid="{00000000-0005-0000-0000-000000000000}"/>
    <cellStyle name="Normal" xfId="0" builtinId="0"/>
    <cellStyle name="Porcentual 2" xfId="2" xr:uid="{00000000-0005-0000-0000-000002000000}"/>
  </cellStyles>
  <dxfs count="0"/>
  <tableStyles count="0" defaultTableStyle="TableStyleMedium2" defaultPivotStyle="PivotStyleLight16"/>
  <colors>
    <mruColors>
      <color rgb="FF5DFFA6"/>
      <color rgb="FF00DA63"/>
      <color rgb="FF47C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1</xdr:col>
      <xdr:colOff>615798</xdr:colOff>
      <xdr:row>3</xdr:row>
      <xdr:rowOff>57150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EE78B2-6AA2-4945-AE74-FC141D50E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29076" cy="492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132230</xdr:colOff>
      <xdr:row>0</xdr:row>
      <xdr:rowOff>140632</xdr:rowOff>
    </xdr:from>
    <xdr:to>
      <xdr:col>0</xdr:col>
      <xdr:colOff>1666909</xdr:colOff>
      <xdr:row>2</xdr:row>
      <xdr:rowOff>168086</xdr:rowOff>
    </xdr:to>
    <xdr:pic>
      <xdr:nvPicPr>
        <xdr:cNvPr id="4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30" y="140632"/>
          <a:ext cx="1534679" cy="5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134470</xdr:colOff>
      <xdr:row>0</xdr:row>
      <xdr:rowOff>145676</xdr:rowOff>
    </xdr:from>
    <xdr:to>
      <xdr:col>0</xdr:col>
      <xdr:colOff>1669149</xdr:colOff>
      <xdr:row>2</xdr:row>
      <xdr:rowOff>173130</xdr:rowOff>
    </xdr:to>
    <xdr:pic>
      <xdr:nvPicPr>
        <xdr:cNvPr id="4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93E0ED-17FF-4F82-82CD-BC5E9904C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0" y="145676"/>
          <a:ext cx="1534679" cy="5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3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95C019-122E-41F7-A75A-97E90ACF1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132230</xdr:colOff>
      <xdr:row>0</xdr:row>
      <xdr:rowOff>140632</xdr:rowOff>
    </xdr:from>
    <xdr:to>
      <xdr:col>0</xdr:col>
      <xdr:colOff>1666909</xdr:colOff>
      <xdr:row>2</xdr:row>
      <xdr:rowOff>168086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82B641-2C0C-4608-9F66-282F7A47E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30" y="140632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D96D46-92C8-462C-B811-199C001E8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EA3EFF-9482-4780-A708-6C02A311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BFE41B-6E56-47A6-807F-C77C69C6D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7BF34D-F4B7-46B0-9AA5-0E5EF22E5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D29"/>
  <sheetViews>
    <sheetView showGridLines="0" showRowColHeaders="0" tabSelected="1" zoomScaleNormal="100" workbookViewId="0"/>
  </sheetViews>
  <sheetFormatPr baseColWidth="10" defaultColWidth="0" defaultRowHeight="15" zeroHeight="1" x14ac:dyDescent="0.25"/>
  <cols>
    <col min="1" max="2" width="15.7109375" customWidth="1"/>
    <col min="3" max="3" width="88.7109375" bestFit="1" customWidth="1"/>
    <col min="4" max="4" width="25.7109375" customWidth="1"/>
    <col min="5" max="16383" width="11.42578125" hidden="1"/>
    <col min="16384" max="16384" width="11.42578125" hidden="1" customWidth="1"/>
  </cols>
  <sheetData>
    <row r="1" spans="3:3" x14ac:dyDescent="0.25"/>
    <row r="2" spans="3:3" x14ac:dyDescent="0.25"/>
    <row r="3" spans="3:3" ht="15.75" thickBot="1" x14ac:dyDescent="0.3"/>
    <row r="4" spans="3:3" ht="35.25" thickTop="1" x14ac:dyDescent="0.45">
      <c r="C4" s="41" t="s">
        <v>80</v>
      </c>
    </row>
    <row r="5" spans="3:3" ht="6" customHeight="1" x14ac:dyDescent="0.25">
      <c r="C5" s="42"/>
    </row>
    <row r="6" spans="3:3" ht="6" customHeight="1" x14ac:dyDescent="0.25">
      <c r="C6" s="42"/>
    </row>
    <row r="7" spans="3:3" ht="18" x14ac:dyDescent="0.25">
      <c r="C7" s="43" t="s">
        <v>78</v>
      </c>
    </row>
    <row r="8" spans="3:3" ht="14.1" customHeight="1" x14ac:dyDescent="0.25">
      <c r="C8" s="43"/>
    </row>
    <row r="9" spans="3:3" ht="18" x14ac:dyDescent="0.25">
      <c r="C9" s="43" t="s">
        <v>79</v>
      </c>
    </row>
    <row r="10" spans="3:3" ht="14.1" customHeight="1" x14ac:dyDescent="0.25">
      <c r="C10" s="43"/>
    </row>
    <row r="11" spans="3:3" ht="18" x14ac:dyDescent="0.25">
      <c r="C11" s="43" t="s">
        <v>74</v>
      </c>
    </row>
    <row r="12" spans="3:3" ht="14.1" customHeight="1" x14ac:dyDescent="0.25">
      <c r="C12" s="43"/>
    </row>
    <row r="13" spans="3:3" ht="18" x14ac:dyDescent="0.25">
      <c r="C13" s="43" t="s">
        <v>75</v>
      </c>
    </row>
    <row r="14" spans="3:3" ht="14.1" customHeight="1" x14ac:dyDescent="0.25">
      <c r="C14" s="43"/>
    </row>
    <row r="15" spans="3:3" ht="18" x14ac:dyDescent="0.25">
      <c r="C15" s="43" t="s">
        <v>76</v>
      </c>
    </row>
    <row r="16" spans="3:3" ht="14.1" customHeight="1" x14ac:dyDescent="0.25">
      <c r="C16" s="43"/>
    </row>
    <row r="17" spans="3:3" ht="18" x14ac:dyDescent="0.25">
      <c r="C17" s="43" t="s">
        <v>77</v>
      </c>
    </row>
    <row r="18" spans="3:3" ht="14.1" customHeight="1" x14ac:dyDescent="0.25">
      <c r="C18" s="43"/>
    </row>
    <row r="19" spans="3:3" ht="18" x14ac:dyDescent="0.25">
      <c r="C19" s="43" t="s">
        <v>92</v>
      </c>
    </row>
    <row r="20" spans="3:3" ht="14.1" customHeight="1" x14ac:dyDescent="0.25">
      <c r="C20" s="43"/>
    </row>
    <row r="21" spans="3:3" ht="18" x14ac:dyDescent="0.25">
      <c r="C21" s="43" t="s">
        <v>93</v>
      </c>
    </row>
    <row r="22" spans="3:3" ht="15.75" thickBot="1" x14ac:dyDescent="0.3">
      <c r="C22" s="44"/>
    </row>
    <row r="23" spans="3:3" ht="15.75" thickTop="1" x14ac:dyDescent="0.25"/>
    <row r="24" spans="3:3" x14ac:dyDescent="0.25"/>
    <row r="25" spans="3:3" x14ac:dyDescent="0.25"/>
    <row r="27" spans="3:3" x14ac:dyDescent="0.25"/>
    <row r="28" spans="3:3" x14ac:dyDescent="0.25"/>
    <row r="29" spans="3:3" x14ac:dyDescent="0.25"/>
  </sheetData>
  <sheetProtection algorithmName="SHA-512" hashValue="Gf5Rkbu06fK3Qmc2JDGN4pygpbTo97Cgb+SDW6/X4rSstXq0nfPoV+xhwK60L4fyowkTTQiTCfw+tYHAorvWNw==" saltValue="BcwxxDc69msvFfnpBiUU3Q==" spinCount="100000" sheet="1" objects="1" scenarios="1"/>
  <hyperlinks>
    <hyperlink ref="C7" location="PA_GEN!E3" display="Patrimonio Adecuado y Patrimonio Técnico - Seguros Generales" xr:uid="{00000000-0004-0000-0000-000000000000}"/>
    <hyperlink ref="C9" location="PA_VID!E3" display="Patrimonio Adecuado y Patrimonio Técnico - Seguros de Vida" xr:uid="{00000000-0004-0000-0000-000001000000}"/>
    <hyperlink ref="C11" location="RS_GEN!C3" display="Riesgo de Suscripción - Seguros Generales" xr:uid="{00000000-0004-0000-0000-000002000000}"/>
    <hyperlink ref="C13" location="RS_VID!D3" display="Riesgo de Suscripción - Seguros de Vida" xr:uid="{00000000-0004-0000-0000-000003000000}"/>
    <hyperlink ref="C15" location="RA_GEN!D3" display="Riesgo de Activos - Seguros Generales" xr:uid="{00000000-0004-0000-0000-000004000000}"/>
    <hyperlink ref="C17" location="RA_VID!D3" display="Riesgo de Activos - Seguros de Vida" xr:uid="{00000000-0004-0000-0000-000005000000}"/>
    <hyperlink ref="C19" location="CM_GEN!C3" display="Capitales Mínimos - Seguros Generales" xr:uid="{00000000-0004-0000-0000-000006000000}"/>
    <hyperlink ref="C21" location="CM_VID!C3" display="Capitales Mínimos - Seguros de Vida" xr:uid="{00000000-0004-0000-0000-000007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1:R50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:E3"/>
    </sheetView>
  </sheetViews>
  <sheetFormatPr baseColWidth="10" defaultColWidth="9.140625" defaultRowHeight="14.25" x14ac:dyDescent="0.2"/>
  <cols>
    <col min="1" max="1" width="25.85546875" style="8" customWidth="1"/>
    <col min="2" max="2" width="24" style="8" customWidth="1"/>
    <col min="3" max="5" width="22.28515625" style="8" customWidth="1"/>
    <col min="6" max="7" width="20.140625" style="8" customWidth="1"/>
    <col min="8" max="18" width="9.140625" style="27"/>
    <col min="19" max="16384" width="9.140625" style="8"/>
  </cols>
  <sheetData>
    <row r="1" spans="1:18" s="3" customFormat="1" ht="20.25" x14ac:dyDescent="0.25">
      <c r="A1" s="2"/>
      <c r="B1" s="111" t="s">
        <v>56</v>
      </c>
      <c r="C1" s="111"/>
      <c r="D1" s="111"/>
      <c r="E1" s="111"/>
      <c r="F1" s="111"/>
      <c r="G1" s="111"/>
      <c r="H1" s="10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5" customFormat="1" ht="18" x14ac:dyDescent="0.25">
      <c r="A2" s="4"/>
      <c r="C2" s="11"/>
      <c r="D2" s="112" t="s">
        <v>57</v>
      </c>
      <c r="E2" s="112"/>
      <c r="F2" s="11"/>
      <c r="G2" s="11"/>
      <c r="H2" s="11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7" customFormat="1" ht="15.75" x14ac:dyDescent="0.25">
      <c r="A3" s="6"/>
      <c r="B3" s="12"/>
      <c r="C3" s="13"/>
      <c r="D3" s="116">
        <v>45230</v>
      </c>
      <c r="E3" s="117"/>
      <c r="F3" s="13"/>
      <c r="G3" s="13"/>
      <c r="H3" s="13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7" customFormat="1" ht="15.75" customHeight="1" thickBot="1" x14ac:dyDescent="0.3">
      <c r="A4" s="31"/>
      <c r="C4" s="31"/>
      <c r="D4" s="115" t="s">
        <v>36</v>
      </c>
      <c r="E4" s="115"/>
      <c r="F4" s="31"/>
      <c r="G4" s="31"/>
      <c r="H4" s="28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7" customFormat="1" ht="34.5" customHeight="1" thickTop="1" x14ac:dyDescent="0.25">
      <c r="A5" s="113" t="s">
        <v>37</v>
      </c>
      <c r="B5" s="33" t="s">
        <v>58</v>
      </c>
      <c r="C5" s="139" t="s">
        <v>49</v>
      </c>
      <c r="D5" s="140"/>
      <c r="E5" s="141"/>
      <c r="F5" s="137" t="s">
        <v>46</v>
      </c>
      <c r="G5" s="138"/>
      <c r="H5" s="29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9" customFormat="1" ht="30.75" customHeight="1" thickBot="1" x14ac:dyDescent="0.3">
      <c r="A6" s="114"/>
      <c r="B6" s="16" t="s">
        <v>59</v>
      </c>
      <c r="C6" s="17" t="s">
        <v>47</v>
      </c>
      <c r="D6" s="17" t="s">
        <v>48</v>
      </c>
      <c r="E6" s="18" t="s">
        <v>59</v>
      </c>
      <c r="F6" s="19" t="s">
        <v>47</v>
      </c>
      <c r="G6" s="20" t="s">
        <v>48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4.75" customHeight="1" x14ac:dyDescent="0.2">
      <c r="A7" s="30" t="s">
        <v>22</v>
      </c>
      <c r="B7" s="49">
        <f>+IFERROR(VLOOKUP($A7&amp;$D$3,BaseRS_VID!$A$3:$I$913,4,0),"N.A.")</f>
        <v>1201981.57</v>
      </c>
      <c r="C7" s="52">
        <f>+IFERROR(VLOOKUP($A7&amp;$D$3,BaseRS_VID!$A$3:$I$913,5,0),"N.A.")</f>
        <v>2532.02</v>
      </c>
      <c r="D7" s="52">
        <f>+IFERROR(VLOOKUP($A7&amp;$D$3,BaseRS_VID!$A$3:$I$913,6,0),"N.A.")</f>
        <v>1583.56</v>
      </c>
      <c r="E7" s="57">
        <f>+IFERROR(VLOOKUP($A7&amp;$D$3,BaseRS_VID!$A$3:$I$913,7,0),"N.A.")</f>
        <v>3780.29</v>
      </c>
      <c r="F7" s="58">
        <f>+IFERROR(VLOOKUP($A7&amp;$D$3,BaseRS_VID!$A$3:$I$913,8,0),"N.A.")</f>
        <v>81405.89</v>
      </c>
      <c r="G7" s="59">
        <f>+IFERROR(VLOOKUP($A7&amp;$D$3,BaseRS_VID!$A$3:$I$913,9,0),"N.A.")</f>
        <v>53194.57</v>
      </c>
    </row>
    <row r="8" spans="1:18" ht="24.75" customHeight="1" x14ac:dyDescent="0.2">
      <c r="A8" s="66" t="s">
        <v>96</v>
      </c>
      <c r="B8" s="49">
        <f>+IFERROR(VLOOKUP($A8&amp;$D$3,BaseRS_VID!$A$3:$I$913,4,0),"N.A.")</f>
        <v>61666.22</v>
      </c>
      <c r="C8" s="52">
        <f>+IFERROR(VLOOKUP($A8&amp;$D$3,BaseRS_VID!$A$3:$I$913,5,0),"N.A.")</f>
        <v>0</v>
      </c>
      <c r="D8" s="52">
        <f>+IFERROR(VLOOKUP($A8&amp;$D$3,BaseRS_VID!$A$3:$I$913,6,0),"N.A.")</f>
        <v>1628.14</v>
      </c>
      <c r="E8" s="57">
        <f>+IFERROR(VLOOKUP($A8&amp;$D$3,BaseRS_VID!$A$3:$I$913,7,0),"N.A.")</f>
        <v>6729.52</v>
      </c>
      <c r="F8" s="58">
        <f>+IFERROR(VLOOKUP($A8&amp;$D$3,BaseRS_VID!$A$3:$I$913,8,0),"N.A.")</f>
        <v>96240.12</v>
      </c>
      <c r="G8" s="59">
        <f>+IFERROR(VLOOKUP($A8&amp;$D$3,BaseRS_VID!$A$3:$I$913,9,0),"N.A.")</f>
        <v>90377.87</v>
      </c>
    </row>
    <row r="9" spans="1:18" ht="24.75" customHeight="1" x14ac:dyDescent="0.2">
      <c r="A9" s="66" t="s">
        <v>114</v>
      </c>
      <c r="B9" s="49">
        <f>+IFERROR(VLOOKUP($A9&amp;$D$3,BaseRS_VID!$A$3:$I$913,4,0),"N.A.")</f>
        <v>369767.73</v>
      </c>
      <c r="C9" s="52">
        <f>+IFERROR(VLOOKUP($A9&amp;$D$3,BaseRS_VID!$A$3:$I$913,5,0),"N.A.")</f>
        <v>0</v>
      </c>
      <c r="D9" s="52">
        <f>+IFERROR(VLOOKUP($A9&amp;$D$3,BaseRS_VID!$A$3:$I$913,6,0),"N.A.")</f>
        <v>0</v>
      </c>
      <c r="E9" s="57">
        <f>+IFERROR(VLOOKUP($A9&amp;$D$3,BaseRS_VID!$A$3:$I$913,7,0),"N.A.")</f>
        <v>0</v>
      </c>
      <c r="F9" s="58">
        <f>+IFERROR(VLOOKUP($A9&amp;$D$3,BaseRS_VID!$A$3:$I$913,8,0),"N.A.")</f>
        <v>0</v>
      </c>
      <c r="G9" s="59">
        <f>+IFERROR(VLOOKUP($A9&amp;$D$3,BaseRS_VID!$A$3:$I$913,9,0),"N.A.")</f>
        <v>0</v>
      </c>
    </row>
    <row r="10" spans="1:18" ht="24.75" customHeight="1" x14ac:dyDescent="0.2">
      <c r="A10" s="14" t="s">
        <v>23</v>
      </c>
      <c r="B10" s="49">
        <f>+IFERROR(VLOOKUP($A10&amp;$D$3,BaseRS_VID!$A$3:$I$913,4,0),"N.A.")</f>
        <v>28.22</v>
      </c>
      <c r="C10" s="52">
        <f>+IFERROR(VLOOKUP($A10&amp;$D$3,BaseRS_VID!$A$3:$I$913,5,0),"N.A.")</f>
        <v>42.87</v>
      </c>
      <c r="D10" s="52">
        <f>+IFERROR(VLOOKUP($A10&amp;$D$3,BaseRS_VID!$A$3:$I$913,6,0),"N.A.")</f>
        <v>0</v>
      </c>
      <c r="E10" s="57">
        <f>+IFERROR(VLOOKUP($A10&amp;$D$3,BaseRS_VID!$A$3:$I$913,7,0),"N.A.")</f>
        <v>562.61</v>
      </c>
      <c r="F10" s="58">
        <f>+IFERROR(VLOOKUP($A10&amp;$D$3,BaseRS_VID!$A$3:$I$913,8,0),"N.A.")</f>
        <v>2138</v>
      </c>
      <c r="G10" s="59">
        <f>+IFERROR(VLOOKUP($A10&amp;$D$3,BaseRS_VID!$A$3:$I$913,9,0),"N.A.")</f>
        <v>799.06</v>
      </c>
    </row>
    <row r="11" spans="1:18" ht="24.75" customHeight="1" x14ac:dyDescent="0.2">
      <c r="A11" s="14" t="s">
        <v>24</v>
      </c>
      <c r="B11" s="49">
        <f>+IFERROR(VLOOKUP($A11&amp;$D$3,BaseRS_VID!$A$3:$I$913,4,0),"N.A.")</f>
        <v>24068.97</v>
      </c>
      <c r="C11" s="52">
        <f>+IFERROR(VLOOKUP($A11&amp;$D$3,BaseRS_VID!$A$3:$I$913,5,0),"N.A.")</f>
        <v>107993.4</v>
      </c>
      <c r="D11" s="52">
        <f>+IFERROR(VLOOKUP($A11&amp;$D$3,BaseRS_VID!$A$3:$I$913,6,0),"N.A.")</f>
        <v>74108.86</v>
      </c>
      <c r="E11" s="57">
        <f>+IFERROR(VLOOKUP($A11&amp;$D$3,BaseRS_VID!$A$3:$I$913,7,0),"N.A.")</f>
        <v>65095.44</v>
      </c>
      <c r="F11" s="58">
        <f>+IFERROR(VLOOKUP($A11&amp;$D$3,BaseRS_VID!$A$3:$I$913,8,0),"N.A.")</f>
        <v>35942.83</v>
      </c>
      <c r="G11" s="59">
        <f>+IFERROR(VLOOKUP($A11&amp;$D$3,BaseRS_VID!$A$3:$I$913,9,0),"N.A.")</f>
        <v>10235.530000000001</v>
      </c>
    </row>
    <row r="12" spans="1:18" ht="24.75" customHeight="1" x14ac:dyDescent="0.2">
      <c r="A12" s="14" t="s">
        <v>25</v>
      </c>
      <c r="B12" s="49">
        <f>+IFERROR(VLOOKUP($A12&amp;$D$3,BaseRS_VID!$A$3:$I$913,4,0),"N.A.")</f>
        <v>67015.58</v>
      </c>
      <c r="C12" s="52">
        <f>+IFERROR(VLOOKUP($A12&amp;$D$3,BaseRS_VID!$A$3:$I$913,5,0),"N.A.")</f>
        <v>0</v>
      </c>
      <c r="D12" s="52">
        <f>+IFERROR(VLOOKUP($A12&amp;$D$3,BaseRS_VID!$A$3:$I$913,6,0),"N.A.")</f>
        <v>771.72</v>
      </c>
      <c r="E12" s="57">
        <f>+IFERROR(VLOOKUP($A12&amp;$D$3,BaseRS_VID!$A$3:$I$913,7,0),"N.A.")</f>
        <v>3387.61</v>
      </c>
      <c r="F12" s="58">
        <f>+IFERROR(VLOOKUP($A12&amp;$D$3,BaseRS_VID!$A$3:$I$913,8,0),"N.A.")</f>
        <v>64768.93</v>
      </c>
      <c r="G12" s="59">
        <f>+IFERROR(VLOOKUP($A12&amp;$D$3,BaseRS_VID!$A$3:$I$913,9,0),"N.A.")</f>
        <v>27440.74</v>
      </c>
    </row>
    <row r="13" spans="1:18" ht="24.75" customHeight="1" x14ac:dyDescent="0.2">
      <c r="A13" s="14" t="s">
        <v>100</v>
      </c>
      <c r="B13" s="49">
        <f>+IFERROR(VLOOKUP($A13&amp;$D$3,BaseRS_VID!$A$3:$I$913,4,0),"N.A.")</f>
        <v>2871.91</v>
      </c>
      <c r="C13" s="52">
        <f>+IFERROR(VLOOKUP($A13&amp;$D$3,BaseRS_VID!$A$3:$I$913,5,0),"N.A.")</f>
        <v>0</v>
      </c>
      <c r="D13" s="52">
        <f>+IFERROR(VLOOKUP($A13&amp;$D$3,BaseRS_VID!$A$3:$I$913,6,0),"N.A.")</f>
        <v>0</v>
      </c>
      <c r="E13" s="57">
        <f>+IFERROR(VLOOKUP($A13&amp;$D$3,BaseRS_VID!$A$3:$I$913,7,0),"N.A.")</f>
        <v>0</v>
      </c>
      <c r="F13" s="58">
        <f>+IFERROR(VLOOKUP($A13&amp;$D$3,BaseRS_VID!$A$3:$I$913,8,0),"N.A.")</f>
        <v>2165.9499999999998</v>
      </c>
      <c r="G13" s="59">
        <f>+IFERROR(VLOOKUP($A13&amp;$D$3,BaseRS_VID!$A$3:$I$913,9,0),"N.A.")</f>
        <v>1219.2</v>
      </c>
    </row>
    <row r="14" spans="1:18" ht="24.75" customHeight="1" x14ac:dyDescent="0.2">
      <c r="A14" s="14" t="s">
        <v>26</v>
      </c>
      <c r="B14" s="49">
        <f>+IFERROR(VLOOKUP($A14&amp;$D$3,BaseRS_VID!$A$3:$I$913,4,0),"N.A.")</f>
        <v>320305.18</v>
      </c>
      <c r="C14" s="52">
        <f>+IFERROR(VLOOKUP($A14&amp;$D$3,BaseRS_VID!$A$3:$I$913,5,0),"N.A.")</f>
        <v>74782.289999999994</v>
      </c>
      <c r="D14" s="52">
        <f>+IFERROR(VLOOKUP($A14&amp;$D$3,BaseRS_VID!$A$3:$I$913,6,0),"N.A.")</f>
        <v>40339.269999999997</v>
      </c>
      <c r="E14" s="57">
        <f>+IFERROR(VLOOKUP($A14&amp;$D$3,BaseRS_VID!$A$3:$I$913,7,0),"N.A.")</f>
        <v>40764.019999999997</v>
      </c>
      <c r="F14" s="58">
        <f>+IFERROR(VLOOKUP($A14&amp;$D$3,BaseRS_VID!$A$3:$I$913,8,0),"N.A.")</f>
        <v>169546.6</v>
      </c>
      <c r="G14" s="59">
        <f>+IFERROR(VLOOKUP($A14&amp;$D$3,BaseRS_VID!$A$3:$I$913,9,0),"N.A.")</f>
        <v>90022.53</v>
      </c>
    </row>
    <row r="15" spans="1:18" ht="24.75" customHeight="1" x14ac:dyDescent="0.2">
      <c r="A15" s="14" t="s">
        <v>111</v>
      </c>
      <c r="B15" s="49">
        <f>+IFERROR(VLOOKUP($A15&amp;$D$3,BaseRS_VID!$A$3:$I$913,4,0),"N.A.")</f>
        <v>0</v>
      </c>
      <c r="C15" s="52">
        <f>+IFERROR(VLOOKUP($A15&amp;$D$3,BaseRS_VID!$A$3:$I$913,5,0),"N.A.")</f>
        <v>81332.5</v>
      </c>
      <c r="D15" s="52">
        <f>+IFERROR(VLOOKUP($A15&amp;$D$3,BaseRS_VID!$A$3:$I$913,6,0),"N.A.")</f>
        <v>30156.05</v>
      </c>
      <c r="E15" s="57">
        <f>+IFERROR(VLOOKUP($A15&amp;$D$3,BaseRS_VID!$A$3:$I$913,7,0),"N.A.")</f>
        <v>46156.52</v>
      </c>
      <c r="F15" s="58">
        <f>+IFERROR(VLOOKUP($A15&amp;$D$3,BaseRS_VID!$A$3:$I$913,8,0),"N.A.")</f>
        <v>0</v>
      </c>
      <c r="G15" s="59">
        <f>+IFERROR(VLOOKUP($A15&amp;$D$3,BaseRS_VID!$A$3:$I$913,9,0),"N.A.")</f>
        <v>0</v>
      </c>
    </row>
    <row r="16" spans="1:18" ht="24.75" customHeight="1" x14ac:dyDescent="0.2">
      <c r="A16" s="14" t="s">
        <v>112</v>
      </c>
      <c r="B16" s="49">
        <f>+IFERROR(VLOOKUP($A16&amp;$D$3,BaseRS_VID!$A$3:$I$913,4,0),"N.A.")</f>
        <v>1227.42</v>
      </c>
      <c r="C16" s="52">
        <f>+IFERROR(VLOOKUP($A16&amp;$D$3,BaseRS_VID!$A$3:$I$913,5,0),"N.A.")</f>
        <v>0</v>
      </c>
      <c r="D16" s="52">
        <f>+IFERROR(VLOOKUP($A16&amp;$D$3,BaseRS_VID!$A$3:$I$913,6,0),"N.A.")</f>
        <v>0</v>
      </c>
      <c r="E16" s="57">
        <f>+IFERROR(VLOOKUP($A16&amp;$D$3,BaseRS_VID!$A$3:$I$913,7,0),"N.A.")</f>
        <v>0</v>
      </c>
      <c r="F16" s="58">
        <f>+IFERROR(VLOOKUP($A16&amp;$D$3,BaseRS_VID!$A$3:$I$913,8,0),"N.A.")</f>
        <v>20951.79</v>
      </c>
      <c r="G16" s="59">
        <f>+IFERROR(VLOOKUP($A16&amp;$D$3,BaseRS_VID!$A$3:$I$913,9,0),"N.A.")</f>
        <v>8447.64</v>
      </c>
    </row>
    <row r="17" spans="1:7" ht="24.75" customHeight="1" x14ac:dyDescent="0.2">
      <c r="A17" s="14" t="s">
        <v>113</v>
      </c>
      <c r="B17" s="49">
        <f>+IFERROR(VLOOKUP($A17&amp;$D$3,BaseRS_VID!$A$3:$I$913,4,0),"N.A.")</f>
        <v>0</v>
      </c>
      <c r="C17" s="52">
        <f>+IFERROR(VLOOKUP($A17&amp;$D$3,BaseRS_VID!$A$3:$I$913,5,0),"N.A.")</f>
        <v>2487.89</v>
      </c>
      <c r="D17" s="52">
        <f>+IFERROR(VLOOKUP($A17&amp;$D$3,BaseRS_VID!$A$3:$I$913,6,0),"N.A.")</f>
        <v>438.91</v>
      </c>
      <c r="E17" s="57">
        <f>+IFERROR(VLOOKUP($A17&amp;$D$3,BaseRS_VID!$A$3:$I$913,7,0),"N.A.")</f>
        <v>0</v>
      </c>
      <c r="F17" s="58">
        <f>+IFERROR(VLOOKUP($A17&amp;$D$3,BaseRS_VID!$A$3:$I$913,8,0),"N.A.")</f>
        <v>921.17</v>
      </c>
      <c r="G17" s="59">
        <f>+IFERROR(VLOOKUP($A17&amp;$D$3,BaseRS_VID!$A$3:$I$913,9,0),"N.A.")</f>
        <v>223.97</v>
      </c>
    </row>
    <row r="18" spans="1:7" ht="24.75" customHeight="1" x14ac:dyDescent="0.2">
      <c r="A18" s="14" t="s">
        <v>27</v>
      </c>
      <c r="B18" s="49">
        <f>+IFERROR(VLOOKUP($A18&amp;$D$3,BaseRS_VID!$A$3:$I$913,4,0),"N.A.")</f>
        <v>0</v>
      </c>
      <c r="C18" s="52">
        <f>+IFERROR(VLOOKUP($A18&amp;$D$3,BaseRS_VID!$A$3:$I$913,5,0),"N.A.")</f>
        <v>9226.85</v>
      </c>
      <c r="D18" s="52">
        <f>+IFERROR(VLOOKUP($A18&amp;$D$3,BaseRS_VID!$A$3:$I$913,6,0),"N.A.")</f>
        <v>9598.23</v>
      </c>
      <c r="E18" s="57">
        <f>+IFERROR(VLOOKUP($A18&amp;$D$3,BaseRS_VID!$A$3:$I$913,7,0),"N.A.")</f>
        <v>15659.57</v>
      </c>
      <c r="F18" s="58">
        <f>+IFERROR(VLOOKUP($A18&amp;$D$3,BaseRS_VID!$A$3:$I$913,8,0),"N.A.")</f>
        <v>16404.330000000002</v>
      </c>
      <c r="G18" s="59">
        <f>+IFERROR(VLOOKUP($A18&amp;$D$3,BaseRS_VID!$A$3:$I$913,9,0),"N.A.")</f>
        <v>12294.4</v>
      </c>
    </row>
    <row r="19" spans="1:7" ht="24.75" customHeight="1" x14ac:dyDescent="0.2">
      <c r="A19" s="14" t="s">
        <v>28</v>
      </c>
      <c r="B19" s="49">
        <f>+IFERROR(VLOOKUP($A19&amp;$D$3,BaseRS_VID!$A$3:$I$913,4,0),"N.A.")</f>
        <v>1185.55</v>
      </c>
      <c r="C19" s="52">
        <f>+IFERROR(VLOOKUP($A19&amp;$D$3,BaseRS_VID!$A$3:$I$913,5,0),"N.A.")</f>
        <v>0</v>
      </c>
      <c r="D19" s="52">
        <f>+IFERROR(VLOOKUP($A19&amp;$D$3,BaseRS_VID!$A$3:$I$913,6,0),"N.A.")</f>
        <v>145.71</v>
      </c>
      <c r="E19" s="57">
        <f>+IFERROR(VLOOKUP($A19&amp;$D$3,BaseRS_VID!$A$3:$I$913,7,0),"N.A.")</f>
        <v>1354.83</v>
      </c>
      <c r="F19" s="58">
        <f>+IFERROR(VLOOKUP($A19&amp;$D$3,BaseRS_VID!$A$3:$I$913,8,0),"N.A.")</f>
        <v>21353.09</v>
      </c>
      <c r="G19" s="59">
        <f>+IFERROR(VLOOKUP($A19&amp;$D$3,BaseRS_VID!$A$3:$I$913,9,0),"N.A.")</f>
        <v>14149.99</v>
      </c>
    </row>
    <row r="20" spans="1:7" ht="24.75" customHeight="1" x14ac:dyDescent="0.2">
      <c r="A20" s="14" t="s">
        <v>29</v>
      </c>
      <c r="B20" s="49">
        <f>+IFERROR(VLOOKUP($A20&amp;$D$3,BaseRS_VID!$A$3:$I$913,4,0),"N.A.")</f>
        <v>193811.97</v>
      </c>
      <c r="C20" s="52">
        <f>+IFERROR(VLOOKUP($A20&amp;$D$3,BaseRS_VID!$A$3:$I$913,5,0),"N.A.")</f>
        <v>0</v>
      </c>
      <c r="D20" s="52">
        <f>+IFERROR(VLOOKUP($A20&amp;$D$3,BaseRS_VID!$A$3:$I$913,6,0),"N.A.")</f>
        <v>87.06</v>
      </c>
      <c r="E20" s="57">
        <f>+IFERROR(VLOOKUP($A20&amp;$D$3,BaseRS_VID!$A$3:$I$913,7,0),"N.A.")</f>
        <v>345.18</v>
      </c>
      <c r="F20" s="58">
        <f>+IFERROR(VLOOKUP($A20&amp;$D$3,BaseRS_VID!$A$3:$I$913,8,0),"N.A.")</f>
        <v>4074.97</v>
      </c>
      <c r="G20" s="59">
        <f>+IFERROR(VLOOKUP($A20&amp;$D$3,BaseRS_VID!$A$3:$I$913,9,0),"N.A.")</f>
        <v>426.45</v>
      </c>
    </row>
    <row r="21" spans="1:7" ht="24.75" customHeight="1" x14ac:dyDescent="0.2">
      <c r="A21" s="14" t="s">
        <v>30</v>
      </c>
      <c r="B21" s="49">
        <f>+IFERROR(VLOOKUP($A21&amp;$D$3,BaseRS_VID!$A$3:$I$913,4,0),"N.A.")</f>
        <v>181926.53</v>
      </c>
      <c r="C21" s="52">
        <f>+IFERROR(VLOOKUP($A21&amp;$D$3,BaseRS_VID!$A$3:$I$913,5,0),"N.A.")</f>
        <v>37.549999999999997</v>
      </c>
      <c r="D21" s="52">
        <f>+IFERROR(VLOOKUP($A21&amp;$D$3,BaseRS_VID!$A$3:$I$913,6,0),"N.A.")</f>
        <v>586.73</v>
      </c>
      <c r="E21" s="57">
        <f>+IFERROR(VLOOKUP($A21&amp;$D$3,BaseRS_VID!$A$3:$I$913,7,0),"N.A.")</f>
        <v>5025.54</v>
      </c>
      <c r="F21" s="58">
        <f>+IFERROR(VLOOKUP($A21&amp;$D$3,BaseRS_VID!$A$3:$I$913,8,0),"N.A.")</f>
        <v>15024.33</v>
      </c>
      <c r="G21" s="59">
        <f>+IFERROR(VLOOKUP($A21&amp;$D$3,BaseRS_VID!$A$3:$I$913,9,0),"N.A.")</f>
        <v>18970.740000000002</v>
      </c>
    </row>
    <row r="22" spans="1:7" ht="24.75" customHeight="1" x14ac:dyDescent="0.2">
      <c r="A22" s="14" t="s">
        <v>31</v>
      </c>
      <c r="B22" s="49">
        <f>+IFERROR(VLOOKUP($A22&amp;$D$3,BaseRS_VID!$A$3:$I$913,4,0),"N.A.")</f>
        <v>68187.73</v>
      </c>
      <c r="C22" s="52">
        <f>+IFERROR(VLOOKUP($A22&amp;$D$3,BaseRS_VID!$A$3:$I$913,5,0),"N.A.")</f>
        <v>0</v>
      </c>
      <c r="D22" s="52">
        <f>+IFERROR(VLOOKUP($A22&amp;$D$3,BaseRS_VID!$A$3:$I$913,6,0),"N.A.")</f>
        <v>0</v>
      </c>
      <c r="E22" s="57">
        <f>+IFERROR(VLOOKUP($A22&amp;$D$3,BaseRS_VID!$A$3:$I$913,7,0),"N.A.")</f>
        <v>0</v>
      </c>
      <c r="F22" s="58">
        <f>+IFERROR(VLOOKUP($A22&amp;$D$3,BaseRS_VID!$A$3:$I$913,8,0),"N.A.")</f>
        <v>52078.97</v>
      </c>
      <c r="G22" s="59">
        <f>+IFERROR(VLOOKUP($A22&amp;$D$3,BaseRS_VID!$A$3:$I$913,9,0),"N.A.")</f>
        <v>17222.37</v>
      </c>
    </row>
    <row r="23" spans="1:7" ht="24.75" customHeight="1" x14ac:dyDescent="0.2">
      <c r="A23" s="14" t="s">
        <v>32</v>
      </c>
      <c r="B23" s="49">
        <f>+IFERROR(VLOOKUP($A23&amp;$D$3,BaseRS_VID!$A$3:$I$913,4,0),"N.A.")</f>
        <v>1303.27</v>
      </c>
      <c r="C23" s="52">
        <f>+IFERROR(VLOOKUP($A23&amp;$D$3,BaseRS_VID!$A$3:$I$913,5,0),"N.A.")</f>
        <v>0</v>
      </c>
      <c r="D23" s="52">
        <f>+IFERROR(VLOOKUP($A23&amp;$D$3,BaseRS_VID!$A$3:$I$913,6,0),"N.A.")</f>
        <v>0</v>
      </c>
      <c r="E23" s="57">
        <f>+IFERROR(VLOOKUP($A23&amp;$D$3,BaseRS_VID!$A$3:$I$913,7,0),"N.A.")</f>
        <v>0</v>
      </c>
      <c r="F23" s="58">
        <f>+IFERROR(VLOOKUP($A23&amp;$D$3,BaseRS_VID!$A$3:$I$913,8,0),"N.A.")</f>
        <v>30158.32</v>
      </c>
      <c r="G23" s="59">
        <f>+IFERROR(VLOOKUP($A23&amp;$D$3,BaseRS_VID!$A$3:$I$913,9,0),"N.A.")</f>
        <v>11843.65</v>
      </c>
    </row>
    <row r="24" spans="1:7" ht="24.75" customHeight="1" x14ac:dyDescent="0.2">
      <c r="A24" s="14" t="s">
        <v>33</v>
      </c>
      <c r="B24" s="49">
        <f>+IFERROR(VLOOKUP($A24&amp;$D$3,BaseRS_VID!$A$3:$I$913,4,0),"N.A.")</f>
        <v>93679.39</v>
      </c>
      <c r="C24" s="52">
        <f>+IFERROR(VLOOKUP($A24&amp;$D$3,BaseRS_VID!$A$3:$I$913,5,0),"N.A.")</f>
        <v>153571.4</v>
      </c>
      <c r="D24" s="52">
        <f>+IFERROR(VLOOKUP($A24&amp;$D$3,BaseRS_VID!$A$3:$I$913,6,0),"N.A.")</f>
        <v>100462.93</v>
      </c>
      <c r="E24" s="57">
        <f>+IFERROR(VLOOKUP($A24&amp;$D$3,BaseRS_VID!$A$3:$I$913,7,0),"N.A.")</f>
        <v>120227.73</v>
      </c>
      <c r="F24" s="58">
        <f>+IFERROR(VLOOKUP($A24&amp;$D$3,BaseRS_VID!$A$3:$I$913,8,0),"N.A.")</f>
        <v>31628.32</v>
      </c>
      <c r="G24" s="59">
        <f>+IFERROR(VLOOKUP($A24&amp;$D$3,BaseRS_VID!$A$3:$I$913,9,0),"N.A.")</f>
        <v>28301.91</v>
      </c>
    </row>
    <row r="25" spans="1:7" ht="24.75" customHeight="1" x14ac:dyDescent="0.2">
      <c r="A25" s="14" t="s">
        <v>105</v>
      </c>
      <c r="B25" s="49">
        <f>+IFERROR(VLOOKUP($A25&amp;$D$3,BaseRS_VID!$A$3:$I$913,4,0),"N.A.")</f>
        <v>48317.84</v>
      </c>
      <c r="C25" s="52">
        <f>+IFERROR(VLOOKUP($A25&amp;$D$3,BaseRS_VID!$A$3:$I$913,5,0),"N.A.")</f>
        <v>0</v>
      </c>
      <c r="D25" s="52">
        <f>+IFERROR(VLOOKUP($A25&amp;$D$3,BaseRS_VID!$A$3:$I$913,6,0),"N.A.")</f>
        <v>0</v>
      </c>
      <c r="E25" s="57">
        <f>+IFERROR(VLOOKUP($A25&amp;$D$3,BaseRS_VID!$A$3:$I$913,7,0),"N.A.")</f>
        <v>0</v>
      </c>
      <c r="F25" s="58">
        <f>+IFERROR(VLOOKUP($A25&amp;$D$3,BaseRS_VID!$A$3:$I$913,8,0),"N.A.")</f>
        <v>0</v>
      </c>
      <c r="G25" s="59">
        <f>+IFERROR(VLOOKUP($A25&amp;$D$3,BaseRS_VID!$A$3:$I$913,9,0),"N.A.")</f>
        <v>0</v>
      </c>
    </row>
    <row r="26" spans="1:7" ht="24.75" customHeight="1" thickBot="1" x14ac:dyDescent="0.25">
      <c r="A26" s="15" t="s">
        <v>34</v>
      </c>
      <c r="B26" s="53">
        <f>+IFERROR(VLOOKUP($A26&amp;$D$3,BaseRS_VID!$A$3:$I$913,4,0),"N.A.")</f>
        <v>212374.95</v>
      </c>
      <c r="C26" s="54">
        <f>+IFERROR(VLOOKUP($A26&amp;$D$3,BaseRS_VID!$A$3:$I$913,5,0),"N.A.")</f>
        <v>278487.63</v>
      </c>
      <c r="D26" s="54">
        <f>+IFERROR(VLOOKUP($A26&amp;$D$3,BaseRS_VID!$A$3:$I$913,6,0),"N.A.")</f>
        <v>179357.04</v>
      </c>
      <c r="E26" s="60">
        <f>+IFERROR(VLOOKUP($A26&amp;$D$3,BaseRS_VID!$A$3:$I$913,7,0),"N.A.")</f>
        <v>145979.51999999999</v>
      </c>
      <c r="F26" s="61">
        <f>+IFERROR(VLOOKUP($A26&amp;$D$3,BaseRS_VID!$A$3:$I$913,8,0),"N.A.")</f>
        <v>628564.87</v>
      </c>
      <c r="G26" s="62">
        <f>+IFERROR(VLOOKUP($A26&amp;$D$3,BaseRS_VID!$A$3:$I$913,9,0),"N.A.")</f>
        <v>502920.15</v>
      </c>
    </row>
    <row r="27" spans="1:7" ht="24.75" customHeight="1" thickTop="1" x14ac:dyDescent="0.2">
      <c r="A27" s="27"/>
      <c r="B27" s="27"/>
      <c r="C27" s="27"/>
      <c r="D27" s="27"/>
      <c r="E27" s="27"/>
      <c r="F27" s="27"/>
      <c r="G27" s="27"/>
    </row>
    <row r="28" spans="1:7" s="27" customFormat="1" x14ac:dyDescent="0.2"/>
    <row r="29" spans="1:7" s="27" customFormat="1" x14ac:dyDescent="0.2"/>
    <row r="30" spans="1:7" s="27" customFormat="1" x14ac:dyDescent="0.2"/>
    <row r="31" spans="1:7" s="27" customFormat="1" x14ac:dyDescent="0.2"/>
    <row r="32" spans="1:7" s="27" customFormat="1" x14ac:dyDescent="0.2"/>
    <row r="33" spans="1:7" s="27" customFormat="1" x14ac:dyDescent="0.2"/>
    <row r="34" spans="1:7" s="27" customFormat="1" x14ac:dyDescent="0.2"/>
    <row r="35" spans="1:7" s="27" customFormat="1" x14ac:dyDescent="0.2"/>
    <row r="36" spans="1:7" s="27" customFormat="1" x14ac:dyDescent="0.2"/>
    <row r="37" spans="1:7" s="27" customFormat="1" x14ac:dyDescent="0.2"/>
    <row r="38" spans="1:7" s="27" customFormat="1" x14ac:dyDescent="0.2">
      <c r="A38" s="22"/>
      <c r="B38" s="8"/>
      <c r="C38" s="8"/>
      <c r="D38" s="8"/>
      <c r="E38" s="8"/>
      <c r="F38" s="8"/>
      <c r="G38" s="8"/>
    </row>
    <row r="39" spans="1:7" x14ac:dyDescent="0.2">
      <c r="A39" s="22"/>
    </row>
    <row r="40" spans="1:7" x14ac:dyDescent="0.2">
      <c r="A40" s="22"/>
    </row>
    <row r="41" spans="1:7" x14ac:dyDescent="0.2">
      <c r="A41" s="22"/>
    </row>
    <row r="42" spans="1:7" x14ac:dyDescent="0.2">
      <c r="A42" s="22"/>
    </row>
    <row r="43" spans="1:7" x14ac:dyDescent="0.2">
      <c r="A43" s="22"/>
    </row>
    <row r="44" spans="1:7" x14ac:dyDescent="0.2">
      <c r="A44" s="22"/>
    </row>
    <row r="45" spans="1:7" x14ac:dyDescent="0.2">
      <c r="A45" s="22"/>
    </row>
    <row r="46" spans="1:7" x14ac:dyDescent="0.2">
      <c r="A46" s="22"/>
    </row>
    <row r="47" spans="1:7" x14ac:dyDescent="0.2">
      <c r="A47" s="22"/>
    </row>
    <row r="48" spans="1:7" x14ac:dyDescent="0.2">
      <c r="A48" s="22"/>
    </row>
    <row r="49" spans="1:1" x14ac:dyDescent="0.2">
      <c r="A49" s="22"/>
    </row>
    <row r="50" spans="1:1" x14ac:dyDescent="0.2">
      <c r="A50" s="22"/>
    </row>
  </sheetData>
  <sheetProtection algorithmName="SHA-512" hashValue="KBXnNa9xllfPiqamabw+qsjOnuzFYnPsXG89s0+9kV6hRVq71K1nRutBkxvLzJu4ooKb6G4Ty5BDyJ2NvxVy7A==" saltValue="N8VUb3Vg5dY9GSw5lYe1AQ==" spinCount="100000" sheet="1" objects="1" scenarios="1"/>
  <mergeCells count="7">
    <mergeCell ref="B1:G1"/>
    <mergeCell ref="A5:A6"/>
    <mergeCell ref="F5:G5"/>
    <mergeCell ref="C5:E5"/>
    <mergeCell ref="D3:E3"/>
    <mergeCell ref="D4:E4"/>
    <mergeCell ref="D2:E2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ListaD!$A$1:$A$3</xm:f>
          </x14:formula1>
          <xm:sqref>D3:E3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>
    <tabColor rgb="FF47CFFF"/>
  </sheetPr>
  <dimension ref="A1:J80"/>
  <sheetViews>
    <sheetView zoomScale="85" zoomScaleNormal="85" workbookViewId="0"/>
  </sheetViews>
  <sheetFormatPr baseColWidth="10" defaultColWidth="9.140625" defaultRowHeight="15" x14ac:dyDescent="0.25"/>
  <cols>
    <col min="1" max="1" width="26.85546875" bestFit="1" customWidth="1"/>
    <col min="2" max="2" width="23.42578125" customWidth="1"/>
    <col min="3" max="3" width="12.5703125" customWidth="1"/>
    <col min="4" max="9" width="24" customWidth="1"/>
    <col min="10" max="10" width="21.7109375" customWidth="1"/>
  </cols>
  <sheetData>
    <row r="1" spans="1:10" ht="15" customHeight="1" x14ac:dyDescent="0.25">
      <c r="B1" s="45"/>
      <c r="C1" s="45"/>
      <c r="D1" s="45" t="s">
        <v>50</v>
      </c>
      <c r="E1" s="45" t="s">
        <v>51</v>
      </c>
      <c r="F1" s="45"/>
      <c r="G1" s="45" t="s">
        <v>52</v>
      </c>
      <c r="H1" s="45"/>
      <c r="I1" s="45" t="s">
        <v>53</v>
      </c>
    </row>
    <row r="2" spans="1:10" ht="30" customHeight="1" x14ac:dyDescent="0.25">
      <c r="A2" s="68"/>
      <c r="B2" s="69"/>
      <c r="C2" s="69"/>
      <c r="D2" s="69" t="s">
        <v>54</v>
      </c>
      <c r="E2" s="69" t="s">
        <v>54</v>
      </c>
      <c r="F2" s="69" t="s">
        <v>55</v>
      </c>
      <c r="G2" s="69" t="s">
        <v>54</v>
      </c>
      <c r="H2" s="69" t="s">
        <v>55</v>
      </c>
      <c r="I2" s="69" t="s">
        <v>55</v>
      </c>
    </row>
    <row r="3" spans="1:10" ht="15" customHeight="1" x14ac:dyDescent="0.25">
      <c r="A3" t="str">
        <f>+B3&amp;C3</f>
        <v>ALFA45169</v>
      </c>
      <c r="B3" s="1" t="s">
        <v>1</v>
      </c>
      <c r="C3" s="34">
        <v>45169</v>
      </c>
      <c r="D3" s="77">
        <v>82897.42</v>
      </c>
      <c r="E3" s="77">
        <v>47672.84</v>
      </c>
      <c r="F3" s="77">
        <v>715.09</v>
      </c>
      <c r="G3" s="77">
        <v>195486.59</v>
      </c>
      <c r="H3" s="77">
        <v>5211.1099999999997</v>
      </c>
      <c r="I3" s="21">
        <f>+F3+H3</f>
        <v>5926.2</v>
      </c>
      <c r="J3" s="76"/>
    </row>
    <row r="4" spans="1:10" ht="15" customHeight="1" x14ac:dyDescent="0.25">
      <c r="A4" t="str">
        <f t="shared" ref="A4:A67" si="0">+B4&amp;C4</f>
        <v>ALFA45199</v>
      </c>
      <c r="B4" s="1" t="s">
        <v>1</v>
      </c>
      <c r="C4" s="34">
        <v>45199</v>
      </c>
      <c r="D4" s="77">
        <v>83858.039999999994</v>
      </c>
      <c r="E4" s="77">
        <v>47628.23</v>
      </c>
      <c r="F4" s="77">
        <v>714.42</v>
      </c>
      <c r="G4" s="77">
        <v>210807.06</v>
      </c>
      <c r="H4" s="77">
        <v>5330.77</v>
      </c>
      <c r="I4" s="21">
        <f t="shared" ref="I4:I67" si="1">+F4+H4</f>
        <v>6045.1900000000005</v>
      </c>
      <c r="J4" s="76"/>
    </row>
    <row r="5" spans="1:10" ht="15" customHeight="1" x14ac:dyDescent="0.25">
      <c r="A5" t="str">
        <f t="shared" si="0"/>
        <v>ALFA45230</v>
      </c>
      <c r="B5" s="1" t="s">
        <v>1</v>
      </c>
      <c r="C5" s="34">
        <v>45230</v>
      </c>
      <c r="D5" s="77">
        <v>83049.02</v>
      </c>
      <c r="E5" s="77">
        <v>59353.11</v>
      </c>
      <c r="F5" s="77">
        <v>890.3</v>
      </c>
      <c r="G5" s="77">
        <v>217757.75</v>
      </c>
      <c r="H5" s="77">
        <v>5894.51</v>
      </c>
      <c r="I5" s="21">
        <f t="shared" si="1"/>
        <v>6784.81</v>
      </c>
      <c r="J5" s="76"/>
    </row>
    <row r="6" spans="1:10" ht="15" customHeight="1" x14ac:dyDescent="0.25">
      <c r="A6" t="str">
        <f t="shared" si="0"/>
        <v>ALLIANZ45169</v>
      </c>
      <c r="B6" s="45" t="s">
        <v>94</v>
      </c>
      <c r="C6" s="34">
        <v>45169</v>
      </c>
      <c r="D6" s="77">
        <v>1580669.29</v>
      </c>
      <c r="E6" s="77">
        <v>162335.22</v>
      </c>
      <c r="F6" s="77">
        <v>2435.0300000000002</v>
      </c>
      <c r="G6" s="77">
        <v>553436.66</v>
      </c>
      <c r="H6" s="77">
        <v>4807.9799999999996</v>
      </c>
      <c r="I6" s="21">
        <f t="shared" si="1"/>
        <v>7243.01</v>
      </c>
      <c r="J6" s="76"/>
    </row>
    <row r="7" spans="1:10" ht="15" customHeight="1" x14ac:dyDescent="0.25">
      <c r="A7" t="str">
        <f t="shared" si="0"/>
        <v>ALLIANZ45199</v>
      </c>
      <c r="B7" s="45" t="s">
        <v>94</v>
      </c>
      <c r="C7" s="34">
        <v>45199</v>
      </c>
      <c r="D7" s="77">
        <v>1493604.65</v>
      </c>
      <c r="E7" s="77">
        <v>148772.35</v>
      </c>
      <c r="F7" s="77">
        <v>2231.59</v>
      </c>
      <c r="G7" s="77">
        <v>531856.31000000006</v>
      </c>
      <c r="H7" s="77">
        <v>4760.74</v>
      </c>
      <c r="I7" s="21">
        <f t="shared" si="1"/>
        <v>6992.33</v>
      </c>
      <c r="J7" s="76"/>
    </row>
    <row r="8" spans="1:10" ht="15" customHeight="1" x14ac:dyDescent="0.25">
      <c r="A8" t="str">
        <f t="shared" si="0"/>
        <v>ALLIANZ45230</v>
      </c>
      <c r="B8" s="45" t="s">
        <v>94</v>
      </c>
      <c r="C8" s="34">
        <v>45230</v>
      </c>
      <c r="D8" s="77">
        <v>1508995.98</v>
      </c>
      <c r="E8" s="77">
        <v>151959.32999999999</v>
      </c>
      <c r="F8" s="77">
        <v>2279.39</v>
      </c>
      <c r="G8" s="77">
        <v>551525.27</v>
      </c>
      <c r="H8" s="77">
        <v>5077.32</v>
      </c>
      <c r="I8" s="21">
        <f t="shared" si="1"/>
        <v>7356.7099999999991</v>
      </c>
      <c r="J8" s="76"/>
    </row>
    <row r="9" spans="1:10" ht="15" customHeight="1" x14ac:dyDescent="0.25">
      <c r="A9" t="str">
        <f t="shared" si="0"/>
        <v>AXA COLPATRIA45169</v>
      </c>
      <c r="B9" s="45" t="s">
        <v>2</v>
      </c>
      <c r="C9" s="34">
        <v>45169</v>
      </c>
      <c r="D9" s="77">
        <v>1760427.35</v>
      </c>
      <c r="E9" s="77">
        <v>342446.37</v>
      </c>
      <c r="F9" s="77">
        <v>5133.1000000000004</v>
      </c>
      <c r="G9" s="77">
        <v>1149403.01</v>
      </c>
      <c r="H9" s="77">
        <v>12735.46</v>
      </c>
      <c r="I9" s="21">
        <f t="shared" si="1"/>
        <v>17868.559999999998</v>
      </c>
      <c r="J9" s="76"/>
    </row>
    <row r="10" spans="1:10" ht="15" customHeight="1" x14ac:dyDescent="0.25">
      <c r="A10" t="str">
        <f t="shared" si="0"/>
        <v>AXA COLPATRIA45199</v>
      </c>
      <c r="B10" s="45" t="s">
        <v>2</v>
      </c>
      <c r="C10" s="34">
        <v>45199</v>
      </c>
      <c r="D10" s="77">
        <v>1828315.74</v>
      </c>
      <c r="E10" s="77">
        <v>328459.03000000003</v>
      </c>
      <c r="F10" s="77">
        <v>4923.96</v>
      </c>
      <c r="G10" s="77">
        <v>1105731.3</v>
      </c>
      <c r="H10" s="77">
        <v>11460.17</v>
      </c>
      <c r="I10" s="21">
        <f t="shared" si="1"/>
        <v>16384.13</v>
      </c>
      <c r="J10" s="76"/>
    </row>
    <row r="11" spans="1:10" ht="15" customHeight="1" x14ac:dyDescent="0.25">
      <c r="A11" t="str">
        <f t="shared" si="0"/>
        <v>AXA COLPATRIA45230</v>
      </c>
      <c r="B11" s="45" t="s">
        <v>2</v>
      </c>
      <c r="C11" s="34">
        <v>45230</v>
      </c>
      <c r="D11" s="77">
        <v>1881325.24</v>
      </c>
      <c r="E11" s="77">
        <v>366244.49</v>
      </c>
      <c r="F11" s="77">
        <v>5491.02</v>
      </c>
      <c r="G11" s="77">
        <v>1115179.72</v>
      </c>
      <c r="H11" s="77">
        <v>11206.05</v>
      </c>
      <c r="I11" s="21">
        <f t="shared" si="1"/>
        <v>16697.07</v>
      </c>
      <c r="J11" s="76"/>
    </row>
    <row r="12" spans="1:10" ht="15" customHeight="1" x14ac:dyDescent="0.25">
      <c r="A12" t="str">
        <f t="shared" si="0"/>
        <v>BBVA SEGUROS45169</v>
      </c>
      <c r="B12" s="45" t="s">
        <v>3</v>
      </c>
      <c r="C12" s="34">
        <v>45169</v>
      </c>
      <c r="D12" s="77">
        <v>475515.21</v>
      </c>
      <c r="E12" s="77">
        <v>63907.95</v>
      </c>
      <c r="F12" s="77">
        <v>958.62</v>
      </c>
      <c r="G12" s="77">
        <v>221986.78</v>
      </c>
      <c r="H12" s="77">
        <v>5045.8</v>
      </c>
      <c r="I12" s="21">
        <f t="shared" si="1"/>
        <v>6004.42</v>
      </c>
      <c r="J12" s="76"/>
    </row>
    <row r="13" spans="1:10" ht="15" customHeight="1" x14ac:dyDescent="0.25">
      <c r="A13" t="str">
        <f t="shared" si="0"/>
        <v>BBVA SEGUROS45199</v>
      </c>
      <c r="B13" s="45" t="s">
        <v>3</v>
      </c>
      <c r="C13" s="34">
        <v>45199</v>
      </c>
      <c r="D13" s="77">
        <v>479013.35</v>
      </c>
      <c r="E13" s="77">
        <v>63965.02</v>
      </c>
      <c r="F13" s="77">
        <v>959.48</v>
      </c>
      <c r="G13" s="77">
        <v>217276.44</v>
      </c>
      <c r="H13" s="77">
        <v>5441.84</v>
      </c>
      <c r="I13" s="21">
        <f t="shared" si="1"/>
        <v>6401.32</v>
      </c>
      <c r="J13" s="76"/>
    </row>
    <row r="14" spans="1:10" ht="15" customHeight="1" x14ac:dyDescent="0.25">
      <c r="A14" t="str">
        <f t="shared" si="0"/>
        <v>BBVA SEGUROS45230</v>
      </c>
      <c r="B14" s="45" t="s">
        <v>3</v>
      </c>
      <c r="C14" s="34">
        <v>45230</v>
      </c>
      <c r="D14" s="77">
        <v>514607.45</v>
      </c>
      <c r="E14" s="77">
        <v>67359.7</v>
      </c>
      <c r="F14" s="77">
        <v>1010.4</v>
      </c>
      <c r="G14" s="77">
        <v>222099.16</v>
      </c>
      <c r="H14" s="77">
        <v>5809.88</v>
      </c>
      <c r="I14" s="21">
        <f t="shared" si="1"/>
        <v>6820.28</v>
      </c>
      <c r="J14" s="76"/>
    </row>
    <row r="15" spans="1:10" ht="15" customHeight="1" x14ac:dyDescent="0.25">
      <c r="A15" t="str">
        <f t="shared" si="0"/>
        <v>BERKLEY45169</v>
      </c>
      <c r="B15" s="45" t="s">
        <v>4</v>
      </c>
      <c r="C15" s="34">
        <v>45169</v>
      </c>
      <c r="D15" s="77">
        <v>134538.37</v>
      </c>
      <c r="E15" s="77">
        <v>1723.58</v>
      </c>
      <c r="F15" s="77">
        <v>25.85</v>
      </c>
      <c r="G15" s="77">
        <v>18023.05</v>
      </c>
      <c r="H15" s="77">
        <v>166.06</v>
      </c>
      <c r="I15" s="21">
        <f t="shared" si="1"/>
        <v>191.91</v>
      </c>
      <c r="J15" s="76"/>
    </row>
    <row r="16" spans="1:10" ht="15" customHeight="1" x14ac:dyDescent="0.25">
      <c r="A16" t="str">
        <f t="shared" si="0"/>
        <v>BERKLEY45199</v>
      </c>
      <c r="B16" s="45" t="s">
        <v>4</v>
      </c>
      <c r="C16" s="34">
        <v>45199</v>
      </c>
      <c r="D16" s="77">
        <v>137267.94</v>
      </c>
      <c r="E16" s="77">
        <v>1262.47</v>
      </c>
      <c r="F16" s="77">
        <v>18.940000000000001</v>
      </c>
      <c r="G16" s="77">
        <v>18814.3</v>
      </c>
      <c r="H16" s="77">
        <v>143.63999999999999</v>
      </c>
      <c r="I16" s="21">
        <f t="shared" si="1"/>
        <v>162.57999999999998</v>
      </c>
      <c r="J16" s="76"/>
    </row>
    <row r="17" spans="1:10" ht="15" customHeight="1" x14ac:dyDescent="0.25">
      <c r="A17" t="str">
        <f t="shared" si="0"/>
        <v>BERKLEY45230</v>
      </c>
      <c r="B17" s="45" t="s">
        <v>4</v>
      </c>
      <c r="C17" s="34">
        <v>45230</v>
      </c>
      <c r="D17" s="77">
        <v>139074.16</v>
      </c>
      <c r="E17" s="77">
        <v>1605.85</v>
      </c>
      <c r="F17" s="77">
        <v>24.09</v>
      </c>
      <c r="G17" s="77">
        <v>19527.330000000002</v>
      </c>
      <c r="H17" s="77">
        <v>184.93</v>
      </c>
      <c r="I17" s="21">
        <f t="shared" si="1"/>
        <v>209.02</v>
      </c>
      <c r="J17" s="76"/>
    </row>
    <row r="18" spans="1:10" ht="15" customHeight="1" x14ac:dyDescent="0.25">
      <c r="A18" t="str">
        <f t="shared" si="0"/>
        <v>BOLIVAR45169</v>
      </c>
      <c r="B18" s="45" t="s">
        <v>5</v>
      </c>
      <c r="C18" s="34">
        <v>45169</v>
      </c>
      <c r="D18" s="77">
        <v>1113524.6200000001</v>
      </c>
      <c r="E18" s="77">
        <v>154079.44</v>
      </c>
      <c r="F18" s="77">
        <v>2311.19</v>
      </c>
      <c r="G18" s="77">
        <v>923164.76</v>
      </c>
      <c r="H18" s="77">
        <v>6385.6</v>
      </c>
      <c r="I18" s="21">
        <f t="shared" si="1"/>
        <v>8696.7900000000009</v>
      </c>
      <c r="J18" s="76"/>
    </row>
    <row r="19" spans="1:10" ht="15" customHeight="1" x14ac:dyDescent="0.25">
      <c r="A19" t="str">
        <f t="shared" si="0"/>
        <v>BOLIVAR45199</v>
      </c>
      <c r="B19" s="45" t="s">
        <v>5</v>
      </c>
      <c r="C19" s="34">
        <v>45199</v>
      </c>
      <c r="D19" s="77">
        <v>1034977.83</v>
      </c>
      <c r="E19" s="77">
        <v>159225.20000000001</v>
      </c>
      <c r="F19" s="77">
        <v>2388.38</v>
      </c>
      <c r="G19" s="77">
        <v>897778.03</v>
      </c>
      <c r="H19" s="77">
        <v>7177.47</v>
      </c>
      <c r="I19" s="21">
        <f t="shared" si="1"/>
        <v>9565.85</v>
      </c>
      <c r="J19" s="76"/>
    </row>
    <row r="20" spans="1:10" ht="15" customHeight="1" x14ac:dyDescent="0.25">
      <c r="A20" t="str">
        <f t="shared" si="0"/>
        <v>BOLIVAR45230</v>
      </c>
      <c r="B20" s="45" t="s">
        <v>5</v>
      </c>
      <c r="C20" s="34">
        <v>45230</v>
      </c>
      <c r="D20" s="77">
        <v>1141011.49</v>
      </c>
      <c r="E20" s="77">
        <v>157982.25</v>
      </c>
      <c r="F20" s="77">
        <v>2369.73</v>
      </c>
      <c r="G20" s="77">
        <v>925004.58</v>
      </c>
      <c r="H20" s="77">
        <v>6619.6</v>
      </c>
      <c r="I20" s="21">
        <f t="shared" si="1"/>
        <v>8989.33</v>
      </c>
      <c r="J20" s="76"/>
    </row>
    <row r="21" spans="1:10" ht="15" customHeight="1" x14ac:dyDescent="0.25">
      <c r="A21" t="str">
        <f t="shared" si="0"/>
        <v>CARDIF45169</v>
      </c>
      <c r="B21" s="45" t="s">
        <v>6</v>
      </c>
      <c r="C21" s="34">
        <v>45169</v>
      </c>
      <c r="D21" s="77">
        <v>459399.84</v>
      </c>
      <c r="E21" s="77">
        <v>147847.37</v>
      </c>
      <c r="F21" s="77">
        <v>2217.71</v>
      </c>
      <c r="G21" s="77">
        <v>206979.13</v>
      </c>
      <c r="H21" s="77">
        <v>7397.84</v>
      </c>
      <c r="I21" s="21">
        <f t="shared" si="1"/>
        <v>9615.5499999999993</v>
      </c>
      <c r="J21" s="76"/>
    </row>
    <row r="22" spans="1:10" ht="15" customHeight="1" x14ac:dyDescent="0.25">
      <c r="A22" t="str">
        <f t="shared" si="0"/>
        <v>CARDIF45199</v>
      </c>
      <c r="B22" s="45" t="s">
        <v>6</v>
      </c>
      <c r="C22" s="34">
        <v>45199</v>
      </c>
      <c r="D22" s="77">
        <v>456816.81</v>
      </c>
      <c r="E22" s="77">
        <v>146833.14000000001</v>
      </c>
      <c r="F22" s="77">
        <v>2202.5</v>
      </c>
      <c r="G22" s="77">
        <v>190624.48</v>
      </c>
      <c r="H22" s="77">
        <v>5816.12</v>
      </c>
      <c r="I22" s="21">
        <f t="shared" si="1"/>
        <v>8018.62</v>
      </c>
      <c r="J22" s="76"/>
    </row>
    <row r="23" spans="1:10" ht="15" customHeight="1" x14ac:dyDescent="0.25">
      <c r="A23" t="str">
        <f t="shared" si="0"/>
        <v>CARDIF45230</v>
      </c>
      <c r="B23" s="45" t="s">
        <v>6</v>
      </c>
      <c r="C23" s="34">
        <v>45230</v>
      </c>
      <c r="D23" s="77">
        <v>477114.55</v>
      </c>
      <c r="E23" s="77">
        <v>148195.91</v>
      </c>
      <c r="F23" s="77">
        <v>2222.94</v>
      </c>
      <c r="G23" s="77">
        <v>195473.27</v>
      </c>
      <c r="H23" s="77">
        <v>6129.15</v>
      </c>
      <c r="I23" s="21">
        <f t="shared" si="1"/>
        <v>8352.09</v>
      </c>
      <c r="J23" s="76"/>
    </row>
    <row r="24" spans="1:10" ht="15" customHeight="1" x14ac:dyDescent="0.25">
      <c r="A24" t="str">
        <f t="shared" si="0"/>
        <v>CHUBB45169</v>
      </c>
      <c r="B24" s="45" t="s">
        <v>7</v>
      </c>
      <c r="C24" s="34">
        <v>45169</v>
      </c>
      <c r="D24" s="77">
        <v>758117.93</v>
      </c>
      <c r="E24" s="77">
        <v>417004.38</v>
      </c>
      <c r="F24" s="77">
        <v>6255.07</v>
      </c>
      <c r="G24" s="77">
        <v>451764.81</v>
      </c>
      <c r="H24" s="77">
        <v>3005.7</v>
      </c>
      <c r="I24" s="21">
        <f t="shared" si="1"/>
        <v>9260.77</v>
      </c>
      <c r="J24" s="76"/>
    </row>
    <row r="25" spans="1:10" ht="15" customHeight="1" x14ac:dyDescent="0.25">
      <c r="A25" t="str">
        <f t="shared" si="0"/>
        <v>CHUBB45199</v>
      </c>
      <c r="B25" s="45" t="s">
        <v>7</v>
      </c>
      <c r="C25" s="34">
        <v>45199</v>
      </c>
      <c r="D25" s="77">
        <v>755299.78</v>
      </c>
      <c r="E25" s="77">
        <v>420293.71</v>
      </c>
      <c r="F25" s="77">
        <v>6304.41</v>
      </c>
      <c r="G25" s="77">
        <v>408883.28</v>
      </c>
      <c r="H25" s="77">
        <v>2192.0300000000002</v>
      </c>
      <c r="I25" s="21">
        <f t="shared" si="1"/>
        <v>8496.44</v>
      </c>
      <c r="J25" s="76"/>
    </row>
    <row r="26" spans="1:10" ht="15" customHeight="1" x14ac:dyDescent="0.25">
      <c r="A26" t="str">
        <f t="shared" si="0"/>
        <v>CHUBB45230</v>
      </c>
      <c r="B26" s="45" t="s">
        <v>7</v>
      </c>
      <c r="C26" s="34">
        <v>45230</v>
      </c>
      <c r="D26" s="77">
        <v>755924.87</v>
      </c>
      <c r="E26" s="77">
        <v>430960.93</v>
      </c>
      <c r="F26" s="77">
        <v>6464.41</v>
      </c>
      <c r="G26" s="77">
        <v>400695.7</v>
      </c>
      <c r="H26" s="77">
        <v>2565.5100000000002</v>
      </c>
      <c r="I26" s="21">
        <f t="shared" si="1"/>
        <v>9029.92</v>
      </c>
      <c r="J26" s="76"/>
    </row>
    <row r="27" spans="1:10" ht="15" customHeight="1" x14ac:dyDescent="0.25">
      <c r="A27" t="str">
        <f t="shared" si="0"/>
        <v>COFACE45169</v>
      </c>
      <c r="B27" s="45" t="s">
        <v>95</v>
      </c>
      <c r="C27" s="34">
        <v>45169</v>
      </c>
      <c r="D27" s="77">
        <v>49895.75</v>
      </c>
      <c r="E27" s="77">
        <v>4617.32</v>
      </c>
      <c r="F27" s="77">
        <v>69.260000000000005</v>
      </c>
      <c r="G27" s="77">
        <v>18989.11</v>
      </c>
      <c r="H27" s="77">
        <v>319.27999999999997</v>
      </c>
      <c r="I27" s="21">
        <f t="shared" si="1"/>
        <v>388.53999999999996</v>
      </c>
      <c r="J27" s="76"/>
    </row>
    <row r="28" spans="1:10" ht="15" customHeight="1" x14ac:dyDescent="0.25">
      <c r="A28" t="str">
        <f t="shared" si="0"/>
        <v>COFACE45199</v>
      </c>
      <c r="B28" s="45" t="s">
        <v>95</v>
      </c>
      <c r="C28" s="34">
        <v>45199</v>
      </c>
      <c r="D28" s="77">
        <v>29633.54</v>
      </c>
      <c r="E28" s="77">
        <v>4745.0200000000004</v>
      </c>
      <c r="F28" s="77">
        <v>71.180000000000007</v>
      </c>
      <c r="G28" s="77">
        <v>16451.939999999999</v>
      </c>
      <c r="H28" s="77">
        <v>244.69</v>
      </c>
      <c r="I28" s="21">
        <f t="shared" si="1"/>
        <v>315.87</v>
      </c>
      <c r="J28" s="76"/>
    </row>
    <row r="29" spans="1:10" ht="15" customHeight="1" x14ac:dyDescent="0.25">
      <c r="A29" t="str">
        <f t="shared" si="0"/>
        <v>COFACE45230</v>
      </c>
      <c r="B29" s="45" t="s">
        <v>95</v>
      </c>
      <c r="C29" s="34">
        <v>45230</v>
      </c>
      <c r="D29" s="77">
        <v>33198.25</v>
      </c>
      <c r="E29" s="77">
        <v>3974.49</v>
      </c>
      <c r="F29" s="77">
        <v>59.62</v>
      </c>
      <c r="G29" s="77">
        <v>19465.93</v>
      </c>
      <c r="H29" s="77">
        <v>390.02</v>
      </c>
      <c r="I29" s="21">
        <f t="shared" si="1"/>
        <v>449.64</v>
      </c>
      <c r="J29" s="76"/>
    </row>
    <row r="30" spans="1:10" ht="15" customHeight="1" x14ac:dyDescent="0.25">
      <c r="A30" t="str">
        <f t="shared" si="0"/>
        <v>COLMENA45169</v>
      </c>
      <c r="B30" s="1" t="s">
        <v>115</v>
      </c>
      <c r="C30" s="34">
        <v>45169</v>
      </c>
      <c r="D30" s="77">
        <v>403.75</v>
      </c>
      <c r="E30" s="77">
        <v>616.57000000000005</v>
      </c>
      <c r="F30" s="77">
        <v>9.25</v>
      </c>
      <c r="G30" s="77">
        <v>1799.87</v>
      </c>
      <c r="H30" s="77">
        <v>127.48</v>
      </c>
      <c r="I30" s="21">
        <f t="shared" si="1"/>
        <v>136.73000000000002</v>
      </c>
      <c r="J30" s="76"/>
    </row>
    <row r="31" spans="1:10" ht="15" customHeight="1" x14ac:dyDescent="0.25">
      <c r="A31" t="str">
        <f t="shared" si="0"/>
        <v>COLMENA45199</v>
      </c>
      <c r="B31" s="1" t="s">
        <v>115</v>
      </c>
      <c r="C31" s="34">
        <v>45199</v>
      </c>
      <c r="D31" s="77">
        <v>3132.6</v>
      </c>
      <c r="E31" s="77">
        <v>262.42</v>
      </c>
      <c r="F31" s="77">
        <v>3.94</v>
      </c>
      <c r="G31" s="77">
        <v>6934.34</v>
      </c>
      <c r="H31" s="77">
        <v>439.48</v>
      </c>
      <c r="I31" s="21">
        <f t="shared" si="1"/>
        <v>443.42</v>
      </c>
      <c r="J31" s="76"/>
    </row>
    <row r="32" spans="1:10" ht="15" customHeight="1" x14ac:dyDescent="0.25">
      <c r="A32" t="str">
        <f t="shared" si="0"/>
        <v>COLMENA45230</v>
      </c>
      <c r="B32" s="1" t="s">
        <v>115</v>
      </c>
      <c r="C32" s="34">
        <v>45230</v>
      </c>
      <c r="D32" s="77">
        <v>9906.35</v>
      </c>
      <c r="E32" s="77">
        <v>2205.2600000000002</v>
      </c>
      <c r="F32" s="77">
        <v>33.08</v>
      </c>
      <c r="G32" s="77">
        <v>17820.77</v>
      </c>
      <c r="H32" s="77">
        <v>984.51</v>
      </c>
      <c r="I32" s="21">
        <f t="shared" si="1"/>
        <v>1017.59</v>
      </c>
      <c r="J32" s="76"/>
    </row>
    <row r="33" spans="1:10" ht="15" customHeight="1" x14ac:dyDescent="0.25">
      <c r="A33" t="str">
        <f t="shared" si="0"/>
        <v>CONFIANZA45169</v>
      </c>
      <c r="B33" s="45" t="s">
        <v>8</v>
      </c>
      <c r="C33" s="34">
        <v>45169</v>
      </c>
      <c r="D33" s="77">
        <v>264218.03000000003</v>
      </c>
      <c r="E33" s="77">
        <v>127630.44</v>
      </c>
      <c r="F33" s="77">
        <v>1914.46</v>
      </c>
      <c r="G33" s="77">
        <v>721498.54</v>
      </c>
      <c r="H33" s="77">
        <v>6623.66</v>
      </c>
      <c r="I33" s="21">
        <f t="shared" si="1"/>
        <v>8538.119999999999</v>
      </c>
      <c r="J33" s="76"/>
    </row>
    <row r="34" spans="1:10" ht="15" customHeight="1" x14ac:dyDescent="0.25">
      <c r="A34" t="str">
        <f t="shared" si="0"/>
        <v>CONFIANZA45199</v>
      </c>
      <c r="B34" s="45" t="s">
        <v>8</v>
      </c>
      <c r="C34" s="34">
        <v>45199</v>
      </c>
      <c r="D34" s="77">
        <v>243061.86</v>
      </c>
      <c r="E34" s="77">
        <v>132895.63</v>
      </c>
      <c r="F34" s="77">
        <v>1993.43</v>
      </c>
      <c r="G34" s="77">
        <v>717399</v>
      </c>
      <c r="H34" s="77">
        <v>7027.29</v>
      </c>
      <c r="I34" s="21">
        <f t="shared" si="1"/>
        <v>9020.7199999999993</v>
      </c>
      <c r="J34" s="76"/>
    </row>
    <row r="35" spans="1:10" ht="15" customHeight="1" x14ac:dyDescent="0.25">
      <c r="A35" t="str">
        <f t="shared" si="0"/>
        <v>CONFIANZA45230</v>
      </c>
      <c r="B35" s="45" t="s">
        <v>8</v>
      </c>
      <c r="C35" s="34">
        <v>45230</v>
      </c>
      <c r="D35" s="77">
        <v>249878.22</v>
      </c>
      <c r="E35" s="77">
        <v>142956.03</v>
      </c>
      <c r="F35" s="77">
        <v>2144.34</v>
      </c>
      <c r="G35" s="77">
        <v>711712.7</v>
      </c>
      <c r="H35" s="77">
        <v>6944.02</v>
      </c>
      <c r="I35" s="21">
        <f t="shared" si="1"/>
        <v>9088.36</v>
      </c>
      <c r="J35" s="76"/>
    </row>
    <row r="36" spans="1:10" ht="15" customHeight="1" x14ac:dyDescent="0.25">
      <c r="A36" t="str">
        <f t="shared" si="0"/>
        <v>EQUIDAD45169</v>
      </c>
      <c r="B36" s="45" t="s">
        <v>9</v>
      </c>
      <c r="C36" s="34">
        <v>45169</v>
      </c>
      <c r="D36" s="77">
        <v>341623.97</v>
      </c>
      <c r="E36" s="77">
        <v>69964.070000000007</v>
      </c>
      <c r="F36" s="77">
        <v>1049.46</v>
      </c>
      <c r="G36" s="77">
        <v>630936.29</v>
      </c>
      <c r="H36" s="77">
        <v>5000.22</v>
      </c>
      <c r="I36" s="21">
        <f t="shared" si="1"/>
        <v>6049.68</v>
      </c>
      <c r="J36" s="76"/>
    </row>
    <row r="37" spans="1:10" ht="15" customHeight="1" x14ac:dyDescent="0.25">
      <c r="A37" t="str">
        <f t="shared" si="0"/>
        <v>EQUIDAD45199</v>
      </c>
      <c r="B37" s="45" t="s">
        <v>9</v>
      </c>
      <c r="C37" s="34">
        <v>45199</v>
      </c>
      <c r="D37" s="77">
        <v>318402.69</v>
      </c>
      <c r="E37" s="77">
        <v>74951.48</v>
      </c>
      <c r="F37" s="77">
        <v>1124.27</v>
      </c>
      <c r="G37" s="77">
        <v>651729.38</v>
      </c>
      <c r="H37" s="77">
        <v>5456.47</v>
      </c>
      <c r="I37" s="21">
        <f t="shared" si="1"/>
        <v>6580.74</v>
      </c>
      <c r="J37" s="76"/>
    </row>
    <row r="38" spans="1:10" ht="15" customHeight="1" x14ac:dyDescent="0.25">
      <c r="A38" t="str">
        <f t="shared" si="0"/>
        <v>EQUIDAD45230</v>
      </c>
      <c r="B38" s="45" t="s">
        <v>9</v>
      </c>
      <c r="C38" s="34">
        <v>45230</v>
      </c>
      <c r="D38" s="77">
        <v>298901.31</v>
      </c>
      <c r="E38" s="77">
        <v>86293.95</v>
      </c>
      <c r="F38" s="77">
        <v>1294.4100000000001</v>
      </c>
      <c r="G38" s="77">
        <v>647819.64</v>
      </c>
      <c r="H38" s="77">
        <v>5362.52</v>
      </c>
      <c r="I38" s="21">
        <f t="shared" si="1"/>
        <v>6656.93</v>
      </c>
      <c r="J38" s="76"/>
    </row>
    <row r="39" spans="1:10" ht="15" customHeight="1" x14ac:dyDescent="0.25">
      <c r="A39" t="str">
        <f t="shared" si="0"/>
        <v>ESTADO45169</v>
      </c>
      <c r="B39" s="45" t="s">
        <v>10</v>
      </c>
      <c r="C39" s="34">
        <v>45169</v>
      </c>
      <c r="D39" s="77">
        <v>1323311.33</v>
      </c>
      <c r="E39" s="77">
        <v>332917.75</v>
      </c>
      <c r="F39" s="77">
        <v>4993.7700000000004</v>
      </c>
      <c r="G39" s="77">
        <v>1230746.26</v>
      </c>
      <c r="H39" s="77">
        <v>30020.21</v>
      </c>
      <c r="I39" s="21">
        <f t="shared" si="1"/>
        <v>35013.979999999996</v>
      </c>
      <c r="J39" s="76"/>
    </row>
    <row r="40" spans="1:10" ht="15" customHeight="1" x14ac:dyDescent="0.25">
      <c r="A40" t="str">
        <f t="shared" si="0"/>
        <v>ESTADO45199</v>
      </c>
      <c r="B40" s="45" t="s">
        <v>10</v>
      </c>
      <c r="C40" s="34">
        <v>45199</v>
      </c>
      <c r="D40" s="77">
        <v>1314357.17</v>
      </c>
      <c r="E40" s="77">
        <v>323586.46000000002</v>
      </c>
      <c r="F40" s="77">
        <v>4853.8</v>
      </c>
      <c r="G40" s="77">
        <v>1235164.26</v>
      </c>
      <c r="H40" s="77">
        <v>33777.93</v>
      </c>
      <c r="I40" s="21">
        <f t="shared" si="1"/>
        <v>38631.730000000003</v>
      </c>
      <c r="J40" s="76"/>
    </row>
    <row r="41" spans="1:10" ht="15" customHeight="1" x14ac:dyDescent="0.25">
      <c r="A41" t="str">
        <f t="shared" si="0"/>
        <v>ESTADO45230</v>
      </c>
      <c r="B41" s="45" t="s">
        <v>10</v>
      </c>
      <c r="C41" s="34">
        <v>45230</v>
      </c>
      <c r="D41" s="77">
        <v>1265987.01</v>
      </c>
      <c r="E41" s="77">
        <v>322222.95</v>
      </c>
      <c r="F41" s="77">
        <v>4833.34</v>
      </c>
      <c r="G41" s="77">
        <v>1286258.22</v>
      </c>
      <c r="H41" s="77">
        <v>34694.65</v>
      </c>
      <c r="I41" s="21">
        <f t="shared" si="1"/>
        <v>39527.990000000005</v>
      </c>
      <c r="J41" s="76"/>
    </row>
    <row r="42" spans="1:10" ht="15" customHeight="1" x14ac:dyDescent="0.25">
      <c r="A42" t="str">
        <f t="shared" si="0"/>
        <v>HDI SEGUROS45169</v>
      </c>
      <c r="B42" s="45" t="s">
        <v>99</v>
      </c>
      <c r="C42" s="34">
        <v>45169</v>
      </c>
      <c r="D42" s="77">
        <v>204991.04</v>
      </c>
      <c r="E42" s="77">
        <v>66661.850000000006</v>
      </c>
      <c r="F42" s="77">
        <v>999.93</v>
      </c>
      <c r="G42" s="77">
        <v>267500.84999999998</v>
      </c>
      <c r="H42" s="77">
        <v>3887.17</v>
      </c>
      <c r="I42" s="21">
        <f t="shared" si="1"/>
        <v>4887.1000000000004</v>
      </c>
      <c r="J42" s="76"/>
    </row>
    <row r="43" spans="1:10" ht="15" customHeight="1" x14ac:dyDescent="0.25">
      <c r="A43" t="str">
        <f t="shared" si="0"/>
        <v>HDI SEGUROS45199</v>
      </c>
      <c r="B43" s="45" t="s">
        <v>99</v>
      </c>
      <c r="C43" s="34">
        <v>45199</v>
      </c>
      <c r="D43" s="77">
        <v>208924.16</v>
      </c>
      <c r="E43" s="77">
        <v>69198.570000000007</v>
      </c>
      <c r="F43" s="77">
        <v>1037.98</v>
      </c>
      <c r="G43" s="77">
        <v>261069.11</v>
      </c>
      <c r="H43" s="77">
        <v>3803.51</v>
      </c>
      <c r="I43" s="21">
        <f t="shared" si="1"/>
        <v>4841.49</v>
      </c>
      <c r="J43" s="76"/>
    </row>
    <row r="44" spans="1:10" ht="15" customHeight="1" x14ac:dyDescent="0.25">
      <c r="A44" t="str">
        <f t="shared" si="0"/>
        <v>HDI SEGUROS45230</v>
      </c>
      <c r="B44" s="45" t="s">
        <v>99</v>
      </c>
      <c r="C44" s="34">
        <v>45230</v>
      </c>
      <c r="D44" s="77">
        <v>212113.57</v>
      </c>
      <c r="E44" s="77">
        <v>68139.95</v>
      </c>
      <c r="F44" s="77">
        <v>1022.1</v>
      </c>
      <c r="G44" s="77">
        <v>249392.73</v>
      </c>
      <c r="H44" s="77">
        <v>3887.77</v>
      </c>
      <c r="I44" s="21">
        <f t="shared" si="1"/>
        <v>4909.87</v>
      </c>
      <c r="J44" s="76"/>
    </row>
    <row r="45" spans="1:10" ht="15" customHeight="1" x14ac:dyDescent="0.25">
      <c r="A45" t="str">
        <f t="shared" si="0"/>
        <v>JMALUCELLI TRAVELERS45169</v>
      </c>
      <c r="B45" s="45" t="s">
        <v>11</v>
      </c>
      <c r="C45" s="34">
        <v>45169</v>
      </c>
      <c r="D45" s="77">
        <v>41857.39</v>
      </c>
      <c r="E45" s="77">
        <v>4518.72</v>
      </c>
      <c r="F45" s="77">
        <v>67.78</v>
      </c>
      <c r="G45" s="77">
        <v>72006.05</v>
      </c>
      <c r="H45" s="77">
        <v>426.84</v>
      </c>
      <c r="I45" s="21">
        <f t="shared" si="1"/>
        <v>494.62</v>
      </c>
      <c r="J45" s="76"/>
    </row>
    <row r="46" spans="1:10" ht="15" customHeight="1" x14ac:dyDescent="0.25">
      <c r="A46" t="str">
        <f t="shared" si="0"/>
        <v>JMALUCELLI TRAVELERS45199</v>
      </c>
      <c r="B46" s="45" t="s">
        <v>11</v>
      </c>
      <c r="C46" s="34">
        <v>45199</v>
      </c>
      <c r="D46" s="77">
        <v>46345.38</v>
      </c>
      <c r="E46" s="77">
        <v>4538.07</v>
      </c>
      <c r="F46" s="77">
        <v>68.069999999999993</v>
      </c>
      <c r="G46" s="77">
        <v>73486.06</v>
      </c>
      <c r="H46" s="77">
        <v>495.36</v>
      </c>
      <c r="I46" s="21">
        <f t="shared" si="1"/>
        <v>563.43000000000006</v>
      </c>
      <c r="J46" s="76"/>
    </row>
    <row r="47" spans="1:10" ht="15" customHeight="1" x14ac:dyDescent="0.25">
      <c r="A47" t="str">
        <f t="shared" si="0"/>
        <v>JMALUCELLI TRAVELERS45230</v>
      </c>
      <c r="B47" s="45" t="s">
        <v>11</v>
      </c>
      <c r="C47" s="34">
        <v>45230</v>
      </c>
      <c r="D47" s="77">
        <v>46772.06</v>
      </c>
      <c r="E47" s="77">
        <v>4534.66</v>
      </c>
      <c r="F47" s="77">
        <v>68.02</v>
      </c>
      <c r="G47" s="77">
        <v>71855.95</v>
      </c>
      <c r="H47" s="77">
        <v>381.61</v>
      </c>
      <c r="I47" s="21">
        <f t="shared" si="1"/>
        <v>449.63</v>
      </c>
      <c r="J47" s="76"/>
    </row>
    <row r="48" spans="1:10" ht="15" customHeight="1" x14ac:dyDescent="0.25">
      <c r="A48" t="str">
        <f t="shared" si="0"/>
        <v>LIBERTY45169</v>
      </c>
      <c r="B48" s="45" t="s">
        <v>12</v>
      </c>
      <c r="C48" s="34">
        <v>45169</v>
      </c>
      <c r="D48" s="77">
        <v>1462857.67</v>
      </c>
      <c r="E48" s="77">
        <v>488002.81</v>
      </c>
      <c r="F48" s="77">
        <v>7320.04</v>
      </c>
      <c r="G48" s="77">
        <v>417566.42</v>
      </c>
      <c r="H48" s="77">
        <v>6763.98</v>
      </c>
      <c r="I48" s="21">
        <f t="shared" si="1"/>
        <v>14084.02</v>
      </c>
      <c r="J48" s="76"/>
    </row>
    <row r="49" spans="1:10" ht="15" customHeight="1" x14ac:dyDescent="0.25">
      <c r="A49" t="str">
        <f t="shared" si="0"/>
        <v>LIBERTY45199</v>
      </c>
      <c r="B49" s="45" t="s">
        <v>12</v>
      </c>
      <c r="C49" s="34">
        <v>45199</v>
      </c>
      <c r="D49" s="77">
        <v>1420075.11</v>
      </c>
      <c r="E49" s="77">
        <v>473875.16</v>
      </c>
      <c r="F49" s="77">
        <v>7108.13</v>
      </c>
      <c r="G49" s="77">
        <v>406549.75</v>
      </c>
      <c r="H49" s="77">
        <v>6976.68</v>
      </c>
      <c r="I49" s="21">
        <f t="shared" si="1"/>
        <v>14084.810000000001</v>
      </c>
      <c r="J49" s="76"/>
    </row>
    <row r="50" spans="1:10" ht="15" customHeight="1" x14ac:dyDescent="0.25">
      <c r="A50" t="str">
        <f t="shared" si="0"/>
        <v>LIBERTY45230</v>
      </c>
      <c r="B50" s="45" t="s">
        <v>12</v>
      </c>
      <c r="C50" s="34">
        <v>45230</v>
      </c>
      <c r="D50" s="77">
        <v>1435428.72</v>
      </c>
      <c r="E50" s="77">
        <v>469882.92</v>
      </c>
      <c r="F50" s="77">
        <v>7048.24</v>
      </c>
      <c r="G50" s="77">
        <v>412061.48</v>
      </c>
      <c r="H50" s="77">
        <v>7383.88</v>
      </c>
      <c r="I50" s="21">
        <f t="shared" si="1"/>
        <v>14432.119999999999</v>
      </c>
      <c r="J50" s="76"/>
    </row>
    <row r="51" spans="1:10" ht="15" customHeight="1" x14ac:dyDescent="0.25">
      <c r="A51" t="str">
        <f t="shared" si="0"/>
        <v>MAPFRE45169</v>
      </c>
      <c r="B51" s="45" t="s">
        <v>13</v>
      </c>
      <c r="C51" s="34">
        <v>45169</v>
      </c>
      <c r="D51" s="77">
        <v>814961.16</v>
      </c>
      <c r="E51" s="77">
        <v>393311.3</v>
      </c>
      <c r="F51" s="77">
        <v>5706.73</v>
      </c>
      <c r="G51" s="77">
        <v>1280579.22</v>
      </c>
      <c r="H51" s="77">
        <v>17711.849999999999</v>
      </c>
      <c r="I51" s="21">
        <f t="shared" si="1"/>
        <v>23418.579999999998</v>
      </c>
      <c r="J51" s="76"/>
    </row>
    <row r="52" spans="1:10" ht="15" customHeight="1" x14ac:dyDescent="0.25">
      <c r="A52" t="str">
        <f t="shared" si="0"/>
        <v>MAPFRE45199</v>
      </c>
      <c r="B52" s="45" t="s">
        <v>13</v>
      </c>
      <c r="C52" s="34">
        <v>45199</v>
      </c>
      <c r="D52" s="77">
        <v>881006.3</v>
      </c>
      <c r="E52" s="77">
        <v>414793.9</v>
      </c>
      <c r="F52" s="77">
        <v>6028.97</v>
      </c>
      <c r="G52" s="77">
        <v>1303379.17</v>
      </c>
      <c r="H52" s="77">
        <v>20759.78</v>
      </c>
      <c r="I52" s="21">
        <f t="shared" si="1"/>
        <v>26788.75</v>
      </c>
      <c r="J52" s="76"/>
    </row>
    <row r="53" spans="1:10" ht="15" customHeight="1" x14ac:dyDescent="0.25">
      <c r="A53" t="str">
        <f t="shared" si="0"/>
        <v>MAPFRE45230</v>
      </c>
      <c r="B53" s="45" t="s">
        <v>13</v>
      </c>
      <c r="C53" s="34">
        <v>45230</v>
      </c>
      <c r="D53" s="77">
        <v>912554.34</v>
      </c>
      <c r="E53" s="77">
        <v>397351.35</v>
      </c>
      <c r="F53" s="77">
        <v>5767.3</v>
      </c>
      <c r="G53" s="77">
        <v>1275097.03</v>
      </c>
      <c r="H53" s="77">
        <v>14933.6</v>
      </c>
      <c r="I53" s="21">
        <f t="shared" si="1"/>
        <v>20700.900000000001</v>
      </c>
      <c r="J53" s="76"/>
    </row>
    <row r="54" spans="1:10" ht="15" customHeight="1" x14ac:dyDescent="0.25">
      <c r="A54" t="str">
        <f t="shared" si="0"/>
        <v>MUNDIAL45169</v>
      </c>
      <c r="B54" s="45" t="s">
        <v>14</v>
      </c>
      <c r="C54" s="34">
        <v>45169</v>
      </c>
      <c r="D54" s="77">
        <v>554740.81000000006</v>
      </c>
      <c r="E54" s="77">
        <v>192684.55</v>
      </c>
      <c r="F54" s="77">
        <v>2890.27</v>
      </c>
      <c r="G54" s="77">
        <v>949245.47</v>
      </c>
      <c r="H54" s="77">
        <v>6311.18</v>
      </c>
      <c r="I54" s="21">
        <f t="shared" si="1"/>
        <v>9201.4500000000007</v>
      </c>
      <c r="J54" s="76"/>
    </row>
    <row r="55" spans="1:10" ht="15" customHeight="1" x14ac:dyDescent="0.25">
      <c r="A55" t="str">
        <f t="shared" si="0"/>
        <v>MUNDIAL45199</v>
      </c>
      <c r="B55" s="45" t="s">
        <v>14</v>
      </c>
      <c r="C55" s="34">
        <v>45199</v>
      </c>
      <c r="D55" s="77">
        <v>617541.62</v>
      </c>
      <c r="E55" s="77">
        <v>200284.27</v>
      </c>
      <c r="F55" s="77">
        <v>3004.26</v>
      </c>
      <c r="G55" s="77">
        <v>973578.71</v>
      </c>
      <c r="H55" s="77">
        <v>6356.28</v>
      </c>
      <c r="I55" s="21">
        <f t="shared" si="1"/>
        <v>9360.5400000000009</v>
      </c>
      <c r="J55" s="76"/>
    </row>
    <row r="56" spans="1:10" ht="15" customHeight="1" x14ac:dyDescent="0.25">
      <c r="A56" t="str">
        <f t="shared" si="0"/>
        <v>MUNDIAL45230</v>
      </c>
      <c r="B56" s="45" t="s">
        <v>14</v>
      </c>
      <c r="C56" s="34">
        <v>45230</v>
      </c>
      <c r="D56" s="77">
        <v>574748.14</v>
      </c>
      <c r="E56" s="77">
        <v>225125.63</v>
      </c>
      <c r="F56" s="77">
        <v>3376.88</v>
      </c>
      <c r="G56" s="77">
        <v>1016770.41</v>
      </c>
      <c r="H56" s="77">
        <v>7154.59</v>
      </c>
      <c r="I56" s="21">
        <f t="shared" si="1"/>
        <v>10531.470000000001</v>
      </c>
      <c r="J56" s="76"/>
    </row>
    <row r="57" spans="1:10" ht="15" customHeight="1" x14ac:dyDescent="0.25">
      <c r="A57" t="str">
        <f t="shared" si="0"/>
        <v>NACIONAL45169</v>
      </c>
      <c r="B57" s="45" t="s">
        <v>15</v>
      </c>
      <c r="C57" s="34">
        <v>45169</v>
      </c>
      <c r="D57" s="77">
        <v>94250.19</v>
      </c>
      <c r="E57" s="77">
        <v>33845.68</v>
      </c>
      <c r="F57" s="77">
        <v>507.69</v>
      </c>
      <c r="G57" s="77">
        <v>683023.45</v>
      </c>
      <c r="H57" s="77">
        <v>9209.27</v>
      </c>
      <c r="I57" s="21">
        <f t="shared" si="1"/>
        <v>9716.9600000000009</v>
      </c>
      <c r="J57" s="76"/>
    </row>
    <row r="58" spans="1:10" ht="15" customHeight="1" x14ac:dyDescent="0.25">
      <c r="A58" t="str">
        <f t="shared" si="0"/>
        <v>NACIONAL45199</v>
      </c>
      <c r="B58" s="45" t="s">
        <v>15</v>
      </c>
      <c r="C58" s="34">
        <v>45199</v>
      </c>
      <c r="D58" s="77">
        <v>89803.81</v>
      </c>
      <c r="E58" s="77">
        <v>35630.69</v>
      </c>
      <c r="F58" s="77">
        <v>534.46</v>
      </c>
      <c r="G58" s="77">
        <v>610325.37</v>
      </c>
      <c r="H58" s="77">
        <v>7779.54</v>
      </c>
      <c r="I58" s="21">
        <f t="shared" si="1"/>
        <v>8314</v>
      </c>
      <c r="J58" s="76"/>
    </row>
    <row r="59" spans="1:10" ht="15" customHeight="1" x14ac:dyDescent="0.25">
      <c r="A59" t="str">
        <f t="shared" si="0"/>
        <v>NACIONAL45230</v>
      </c>
      <c r="B59" s="45" t="s">
        <v>15</v>
      </c>
      <c r="C59" s="34">
        <v>45230</v>
      </c>
      <c r="D59" s="77">
        <v>90228.04</v>
      </c>
      <c r="E59" s="77">
        <v>31528.54</v>
      </c>
      <c r="F59" s="77">
        <v>472.93</v>
      </c>
      <c r="G59" s="77">
        <v>617177.79</v>
      </c>
      <c r="H59" s="77">
        <v>7680.11</v>
      </c>
      <c r="I59" s="21">
        <f t="shared" si="1"/>
        <v>8153.04</v>
      </c>
      <c r="J59" s="76"/>
    </row>
    <row r="60" spans="1:10" ht="15" customHeight="1" x14ac:dyDescent="0.25">
      <c r="A60" t="str">
        <f t="shared" si="0"/>
        <v>PREVISORA45169</v>
      </c>
      <c r="B60" s="45" t="s">
        <v>16</v>
      </c>
      <c r="C60" s="34">
        <v>45169</v>
      </c>
      <c r="D60" s="77">
        <v>668524.43999999994</v>
      </c>
      <c r="E60" s="77">
        <v>889551.41</v>
      </c>
      <c r="F60" s="77">
        <v>13343.27</v>
      </c>
      <c r="G60" s="77">
        <v>1612958.92</v>
      </c>
      <c r="H60" s="77">
        <v>17625.28</v>
      </c>
      <c r="I60" s="21">
        <f t="shared" si="1"/>
        <v>30968.55</v>
      </c>
      <c r="J60" s="76"/>
    </row>
    <row r="61" spans="1:10" ht="15" customHeight="1" x14ac:dyDescent="0.25">
      <c r="A61" t="str">
        <f t="shared" si="0"/>
        <v>PREVISORA45199</v>
      </c>
      <c r="B61" s="45" t="s">
        <v>16</v>
      </c>
      <c r="C61" s="34">
        <v>45199</v>
      </c>
      <c r="D61" s="77">
        <v>824579.06</v>
      </c>
      <c r="E61" s="77">
        <v>873342.31</v>
      </c>
      <c r="F61" s="77">
        <v>13100.13</v>
      </c>
      <c r="G61" s="77">
        <v>1679382.18</v>
      </c>
      <c r="H61" s="77">
        <v>16587.939999999999</v>
      </c>
      <c r="I61" s="21">
        <f t="shared" si="1"/>
        <v>29688.07</v>
      </c>
      <c r="J61" s="76"/>
    </row>
    <row r="62" spans="1:10" ht="15" customHeight="1" x14ac:dyDescent="0.25">
      <c r="A62" t="str">
        <f t="shared" si="0"/>
        <v>PREVISORA45230</v>
      </c>
      <c r="B62" s="45" t="s">
        <v>16</v>
      </c>
      <c r="C62" s="34">
        <v>45230</v>
      </c>
      <c r="D62" s="77">
        <v>833749.62</v>
      </c>
      <c r="E62" s="77">
        <v>862974.89</v>
      </c>
      <c r="F62" s="77">
        <v>12944.62</v>
      </c>
      <c r="G62" s="77">
        <v>1679983.79</v>
      </c>
      <c r="H62" s="77">
        <v>17617.03</v>
      </c>
      <c r="I62" s="21">
        <f t="shared" si="1"/>
        <v>30561.65</v>
      </c>
      <c r="J62" s="76"/>
    </row>
    <row r="63" spans="1:10" ht="15" customHeight="1" x14ac:dyDescent="0.25">
      <c r="A63" t="str">
        <f t="shared" si="0"/>
        <v>SBS SEGUROS45169</v>
      </c>
      <c r="B63" s="45" t="s">
        <v>97</v>
      </c>
      <c r="C63" s="34">
        <v>45169</v>
      </c>
      <c r="D63" s="77">
        <v>271689.59999999998</v>
      </c>
      <c r="E63" s="77">
        <v>210438.01</v>
      </c>
      <c r="F63" s="77">
        <v>3156.57</v>
      </c>
      <c r="G63" s="77">
        <v>560300.25</v>
      </c>
      <c r="H63" s="77">
        <v>8990.23</v>
      </c>
      <c r="I63" s="21">
        <f t="shared" si="1"/>
        <v>12146.8</v>
      </c>
      <c r="J63" s="76"/>
    </row>
    <row r="64" spans="1:10" ht="15" customHeight="1" x14ac:dyDescent="0.25">
      <c r="A64" t="str">
        <f t="shared" si="0"/>
        <v>SBS SEGUROS45199</v>
      </c>
      <c r="B64" s="45" t="s">
        <v>97</v>
      </c>
      <c r="C64" s="34">
        <v>45199</v>
      </c>
      <c r="D64" s="77">
        <v>463049.97</v>
      </c>
      <c r="E64" s="77">
        <v>202584.54</v>
      </c>
      <c r="F64" s="77">
        <v>3038.77</v>
      </c>
      <c r="G64" s="77">
        <v>533625.5</v>
      </c>
      <c r="H64" s="77">
        <v>8676.76</v>
      </c>
      <c r="I64" s="21">
        <f t="shared" si="1"/>
        <v>11715.53</v>
      </c>
      <c r="J64" s="76"/>
    </row>
    <row r="65" spans="1:10" ht="15" customHeight="1" x14ac:dyDescent="0.25">
      <c r="A65" t="str">
        <f t="shared" si="0"/>
        <v>SBS SEGUROS45230</v>
      </c>
      <c r="B65" s="45" t="s">
        <v>97</v>
      </c>
      <c r="C65" s="34">
        <v>45230</v>
      </c>
      <c r="D65" s="77">
        <v>542165.88</v>
      </c>
      <c r="E65" s="77">
        <v>171618.93</v>
      </c>
      <c r="F65" s="77">
        <v>2574.2800000000002</v>
      </c>
      <c r="G65" s="77">
        <v>512410.08</v>
      </c>
      <c r="H65" s="77">
        <v>8390.1299999999992</v>
      </c>
      <c r="I65" s="21">
        <f t="shared" si="1"/>
        <v>10964.41</v>
      </c>
      <c r="J65" s="76"/>
    </row>
    <row r="66" spans="1:10" ht="15" customHeight="1" x14ac:dyDescent="0.25">
      <c r="A66" t="str">
        <f t="shared" si="0"/>
        <v>SEGUREXPO45169</v>
      </c>
      <c r="B66" s="45" t="s">
        <v>17</v>
      </c>
      <c r="C66" s="34">
        <v>45169</v>
      </c>
      <c r="D66" s="77">
        <v>6709.22</v>
      </c>
      <c r="E66" s="77">
        <v>74862.36</v>
      </c>
      <c r="F66" s="77">
        <v>1122.94</v>
      </c>
      <c r="G66" s="77">
        <v>122613.15</v>
      </c>
      <c r="H66" s="77">
        <v>869.11</v>
      </c>
      <c r="I66" s="21">
        <f t="shared" si="1"/>
        <v>1992.0500000000002</v>
      </c>
      <c r="J66" s="76"/>
    </row>
    <row r="67" spans="1:10" ht="15" customHeight="1" x14ac:dyDescent="0.25">
      <c r="A67" t="str">
        <f t="shared" si="0"/>
        <v>SEGUREXPO45199</v>
      </c>
      <c r="B67" s="45" t="s">
        <v>17</v>
      </c>
      <c r="C67" s="34">
        <v>45199</v>
      </c>
      <c r="D67" s="77">
        <v>6976.9</v>
      </c>
      <c r="E67" s="77">
        <v>76002.81</v>
      </c>
      <c r="F67" s="77">
        <v>1140.04</v>
      </c>
      <c r="G67" s="77">
        <v>123146.58</v>
      </c>
      <c r="H67" s="77">
        <v>869.16</v>
      </c>
      <c r="I67" s="21">
        <f t="shared" si="1"/>
        <v>2009.1999999999998</v>
      </c>
      <c r="J67" s="76"/>
    </row>
    <row r="68" spans="1:10" ht="15" customHeight="1" x14ac:dyDescent="0.25">
      <c r="A68" t="str">
        <f t="shared" ref="A68:A76" si="2">+B68&amp;C68</f>
        <v>SEGUREXPO45230</v>
      </c>
      <c r="B68" s="45" t="s">
        <v>17</v>
      </c>
      <c r="C68" s="34">
        <v>45230</v>
      </c>
      <c r="D68" s="77">
        <v>1729.99</v>
      </c>
      <c r="E68" s="77">
        <v>79327.289999999994</v>
      </c>
      <c r="F68" s="77">
        <v>1189.9100000000001</v>
      </c>
      <c r="G68" s="77">
        <v>131047.21</v>
      </c>
      <c r="H68" s="77">
        <v>1063.67</v>
      </c>
      <c r="I68" s="21">
        <f t="shared" ref="I68:I80" si="3">+F68+H68</f>
        <v>2253.58</v>
      </c>
      <c r="J68" s="76"/>
    </row>
    <row r="69" spans="1:10" ht="15" customHeight="1" x14ac:dyDescent="0.25">
      <c r="A69" t="str">
        <f t="shared" si="2"/>
        <v>SOLIDARIA45169</v>
      </c>
      <c r="B69" s="45" t="s">
        <v>18</v>
      </c>
      <c r="C69" s="34">
        <v>45169</v>
      </c>
      <c r="D69" s="77">
        <v>412054.92</v>
      </c>
      <c r="E69" s="77">
        <v>237691.94</v>
      </c>
      <c r="F69" s="77">
        <v>3565.38</v>
      </c>
      <c r="G69" s="77">
        <v>347690.72</v>
      </c>
      <c r="H69" s="77">
        <v>3964.1</v>
      </c>
      <c r="I69" s="21">
        <f t="shared" si="3"/>
        <v>7529.48</v>
      </c>
      <c r="J69" s="76"/>
    </row>
    <row r="70" spans="1:10" ht="15" customHeight="1" x14ac:dyDescent="0.25">
      <c r="A70" t="str">
        <f t="shared" si="2"/>
        <v>SOLIDARIA45199</v>
      </c>
      <c r="B70" s="45" t="s">
        <v>18</v>
      </c>
      <c r="C70" s="34">
        <v>45199</v>
      </c>
      <c r="D70" s="77">
        <v>416394.99</v>
      </c>
      <c r="E70" s="77">
        <v>231625.23</v>
      </c>
      <c r="F70" s="77">
        <v>3474.38</v>
      </c>
      <c r="G70" s="77">
        <v>339824.92</v>
      </c>
      <c r="H70" s="77">
        <v>3839.44</v>
      </c>
      <c r="I70" s="21">
        <f t="shared" si="3"/>
        <v>7313.82</v>
      </c>
      <c r="J70" s="76"/>
    </row>
    <row r="71" spans="1:10" ht="15" customHeight="1" x14ac:dyDescent="0.25">
      <c r="A71" t="str">
        <f t="shared" si="2"/>
        <v>SOLIDARIA45230</v>
      </c>
      <c r="B71" s="45" t="s">
        <v>18</v>
      </c>
      <c r="C71" s="34">
        <v>45230</v>
      </c>
      <c r="D71" s="77">
        <v>437005.52</v>
      </c>
      <c r="E71" s="77">
        <v>233294.44</v>
      </c>
      <c r="F71" s="77">
        <v>3499.42</v>
      </c>
      <c r="G71" s="77">
        <v>345957.64</v>
      </c>
      <c r="H71" s="77">
        <v>4067.24</v>
      </c>
      <c r="I71" s="21">
        <f t="shared" si="3"/>
        <v>7566.66</v>
      </c>
      <c r="J71" s="76"/>
    </row>
    <row r="72" spans="1:10" ht="15" customHeight="1" x14ac:dyDescent="0.25">
      <c r="A72" t="str">
        <f t="shared" si="2"/>
        <v>SOLUNION45169</v>
      </c>
      <c r="B72" s="45" t="s">
        <v>19</v>
      </c>
      <c r="C72" s="34">
        <v>45169</v>
      </c>
      <c r="D72" s="77">
        <v>79754.27</v>
      </c>
      <c r="E72" s="77">
        <v>12487.58</v>
      </c>
      <c r="F72" s="77">
        <v>187.31</v>
      </c>
      <c r="G72" s="77">
        <v>138909.32999999999</v>
      </c>
      <c r="H72" s="77">
        <v>1596.58</v>
      </c>
      <c r="I72" s="21">
        <f t="shared" si="3"/>
        <v>1783.8899999999999</v>
      </c>
      <c r="J72" s="76"/>
    </row>
    <row r="73" spans="1:10" ht="15" customHeight="1" x14ac:dyDescent="0.25">
      <c r="A73" t="str">
        <f t="shared" si="2"/>
        <v>SOLUNION45199</v>
      </c>
      <c r="B73" s="45" t="s">
        <v>19</v>
      </c>
      <c r="C73" s="34">
        <v>45199</v>
      </c>
      <c r="D73" s="77">
        <v>72379.09</v>
      </c>
      <c r="E73" s="77">
        <v>12511.78</v>
      </c>
      <c r="F73" s="77">
        <v>187.68</v>
      </c>
      <c r="G73" s="77">
        <v>128057.49</v>
      </c>
      <c r="H73" s="77">
        <v>1332.95</v>
      </c>
      <c r="I73" s="21">
        <f t="shared" si="3"/>
        <v>1520.63</v>
      </c>
      <c r="J73" s="76"/>
    </row>
    <row r="74" spans="1:10" ht="15" customHeight="1" x14ac:dyDescent="0.25">
      <c r="A74" t="str">
        <f t="shared" si="2"/>
        <v>SOLUNION45230</v>
      </c>
      <c r="B74" s="45" t="s">
        <v>19</v>
      </c>
      <c r="C74" s="34">
        <v>45230</v>
      </c>
      <c r="D74" s="77">
        <v>82656.820000000007</v>
      </c>
      <c r="E74" s="77">
        <v>12527.18</v>
      </c>
      <c r="F74" s="77">
        <v>187.91</v>
      </c>
      <c r="G74" s="77">
        <v>141772.22</v>
      </c>
      <c r="H74" s="77">
        <v>1345.18</v>
      </c>
      <c r="I74" s="21">
        <f t="shared" si="3"/>
        <v>1533.0900000000001</v>
      </c>
      <c r="J74" s="76"/>
    </row>
    <row r="75" spans="1:10" ht="15" customHeight="1" x14ac:dyDescent="0.25">
      <c r="A75" t="str">
        <f t="shared" si="2"/>
        <v>SURAMERICANA45169</v>
      </c>
      <c r="B75" s="45" t="s">
        <v>20</v>
      </c>
      <c r="C75" s="34">
        <v>45169</v>
      </c>
      <c r="D75" s="77">
        <v>2090579.52</v>
      </c>
      <c r="E75" s="77">
        <v>393888.57</v>
      </c>
      <c r="F75" s="77">
        <v>5907.03</v>
      </c>
      <c r="G75" s="77">
        <v>3060357</v>
      </c>
      <c r="H75" s="77">
        <v>71305.81</v>
      </c>
      <c r="I75" s="21">
        <f t="shared" si="3"/>
        <v>77212.84</v>
      </c>
      <c r="J75" s="76"/>
    </row>
    <row r="76" spans="1:10" ht="15" customHeight="1" x14ac:dyDescent="0.25">
      <c r="A76" t="str">
        <f t="shared" si="2"/>
        <v>SURAMERICANA45199</v>
      </c>
      <c r="B76" s="45" t="s">
        <v>20</v>
      </c>
      <c r="C76" s="34">
        <v>45199</v>
      </c>
      <c r="D76" s="77">
        <v>2105144.71</v>
      </c>
      <c r="E76" s="77">
        <v>395550.99</v>
      </c>
      <c r="F76" s="77">
        <v>5932.93</v>
      </c>
      <c r="G76" s="77">
        <v>2634185.7400000002</v>
      </c>
      <c r="H76" s="77">
        <v>56585.95</v>
      </c>
      <c r="I76" s="21">
        <f t="shared" si="3"/>
        <v>62518.879999999997</v>
      </c>
      <c r="J76" s="76"/>
    </row>
    <row r="77" spans="1:10" ht="15" customHeight="1" x14ac:dyDescent="0.25">
      <c r="A77" t="str">
        <f>+B77&amp;C77</f>
        <v>SURAMERICANA45230</v>
      </c>
      <c r="B77" s="45" t="s">
        <v>20</v>
      </c>
      <c r="C77" s="34">
        <v>45230</v>
      </c>
      <c r="D77" s="77">
        <v>2300660.0499999998</v>
      </c>
      <c r="E77" s="77">
        <v>411630.7</v>
      </c>
      <c r="F77" s="77">
        <v>6174.1</v>
      </c>
      <c r="G77" s="77">
        <v>2552100.15</v>
      </c>
      <c r="H77" s="77">
        <v>53996.45</v>
      </c>
      <c r="I77" s="21">
        <f t="shared" si="3"/>
        <v>60170.549999999996</v>
      </c>
      <c r="J77" s="76"/>
    </row>
    <row r="78" spans="1:10" x14ac:dyDescent="0.25">
      <c r="A78" t="str">
        <f t="shared" ref="A78:A80" si="4">+B78&amp;C78</f>
        <v>ZURICH45169</v>
      </c>
      <c r="B78" t="s">
        <v>21</v>
      </c>
      <c r="C78" s="34">
        <v>45169</v>
      </c>
      <c r="D78" s="77">
        <v>412191.28</v>
      </c>
      <c r="E78" s="77">
        <v>153575.82</v>
      </c>
      <c r="F78" s="77">
        <v>2301.44</v>
      </c>
      <c r="G78" s="77">
        <v>461122.61</v>
      </c>
      <c r="H78" s="77">
        <v>10839.13</v>
      </c>
      <c r="I78" s="21">
        <f t="shared" si="3"/>
        <v>13140.57</v>
      </c>
    </row>
    <row r="79" spans="1:10" x14ac:dyDescent="0.25">
      <c r="A79" t="str">
        <f t="shared" si="4"/>
        <v>ZURICH45199</v>
      </c>
      <c r="B79" t="s">
        <v>21</v>
      </c>
      <c r="C79" s="34">
        <v>45199</v>
      </c>
      <c r="D79" s="77">
        <v>409523.39</v>
      </c>
      <c r="E79" s="77">
        <v>145186.67000000001</v>
      </c>
      <c r="F79" s="77">
        <v>2172.6999999999998</v>
      </c>
      <c r="G79" s="77">
        <v>428516.77</v>
      </c>
      <c r="H79" s="77">
        <v>11046.55</v>
      </c>
      <c r="I79" s="21">
        <f t="shared" si="3"/>
        <v>13219.25</v>
      </c>
    </row>
    <row r="80" spans="1:10" x14ac:dyDescent="0.25">
      <c r="A80" t="str">
        <f t="shared" si="4"/>
        <v>ZURICH45230</v>
      </c>
      <c r="B80" t="s">
        <v>21</v>
      </c>
      <c r="C80" s="34">
        <v>45230</v>
      </c>
      <c r="D80" s="77">
        <v>391087.03</v>
      </c>
      <c r="E80" s="77">
        <v>145349.37</v>
      </c>
      <c r="F80" s="77">
        <v>2179.7600000000002</v>
      </c>
      <c r="G80" s="77">
        <v>419604.66</v>
      </c>
      <c r="H80" s="77">
        <v>11536.71</v>
      </c>
      <c r="I80" s="21">
        <f t="shared" si="3"/>
        <v>13716.47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A1:R56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:E3"/>
    </sheetView>
  </sheetViews>
  <sheetFormatPr baseColWidth="10" defaultColWidth="9.140625" defaultRowHeight="14.25" x14ac:dyDescent="0.2"/>
  <cols>
    <col min="1" max="1" width="25.85546875" style="8" customWidth="1"/>
    <col min="2" max="7" width="23.5703125" style="8" customWidth="1"/>
    <col min="8" max="18" width="9.140625" style="27"/>
    <col min="19" max="16384" width="9.140625" style="8"/>
  </cols>
  <sheetData>
    <row r="1" spans="1:18" s="3" customFormat="1" ht="20.25" x14ac:dyDescent="0.25">
      <c r="A1" s="2"/>
      <c r="B1" s="111" t="s">
        <v>35</v>
      </c>
      <c r="C1" s="111"/>
      <c r="D1" s="111"/>
      <c r="E1" s="111"/>
      <c r="F1" s="111"/>
      <c r="G1" s="111"/>
      <c r="H1" s="10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5" customFormat="1" ht="18" x14ac:dyDescent="0.25">
      <c r="A2" s="4"/>
      <c r="C2" s="11"/>
      <c r="D2" s="112" t="s">
        <v>66</v>
      </c>
      <c r="E2" s="112"/>
      <c r="F2" s="11"/>
      <c r="G2" s="11"/>
      <c r="H2" s="11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7" customFormat="1" ht="15.75" x14ac:dyDescent="0.25">
      <c r="A3" s="6"/>
      <c r="C3" s="39"/>
      <c r="D3" s="116">
        <v>45230</v>
      </c>
      <c r="E3" s="117"/>
      <c r="F3" s="39"/>
      <c r="G3" s="39"/>
      <c r="H3" s="13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7" customFormat="1" ht="15.75" customHeight="1" thickBot="1" x14ac:dyDescent="0.3">
      <c r="B4" s="31"/>
      <c r="C4" s="31"/>
      <c r="D4" s="115" t="s">
        <v>36</v>
      </c>
      <c r="E4" s="115"/>
      <c r="F4" s="31"/>
      <c r="G4" s="31"/>
      <c r="H4" s="28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7" customFormat="1" ht="34.5" customHeight="1" thickTop="1" x14ac:dyDescent="0.25">
      <c r="A5" s="113" t="s">
        <v>37</v>
      </c>
      <c r="B5" s="37" t="s">
        <v>60</v>
      </c>
      <c r="C5" s="142" t="s">
        <v>61</v>
      </c>
      <c r="D5" s="143"/>
      <c r="E5" s="142" t="s">
        <v>62</v>
      </c>
      <c r="F5" s="143"/>
      <c r="G5" s="38" t="s">
        <v>53</v>
      </c>
      <c r="H5" s="29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9" customFormat="1" ht="30.75" thickBot="1" x14ac:dyDescent="0.3">
      <c r="A6" s="114"/>
      <c r="B6" s="16" t="s">
        <v>64</v>
      </c>
      <c r="C6" s="35" t="s">
        <v>64</v>
      </c>
      <c r="D6" s="36" t="s">
        <v>65</v>
      </c>
      <c r="E6" s="36" t="s">
        <v>64</v>
      </c>
      <c r="F6" s="17" t="s">
        <v>65</v>
      </c>
      <c r="G6" s="20" t="s">
        <v>63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4.75" customHeight="1" x14ac:dyDescent="0.2">
      <c r="A7" s="14" t="s">
        <v>1</v>
      </c>
      <c r="B7" s="49">
        <f>+IFERROR(VLOOKUP($A7&amp;$D$3,BaseRA_GEN!$A$3:$I$857,4,0),"N.A.")</f>
        <v>83049.02</v>
      </c>
      <c r="C7" s="50">
        <f>+IFERROR(VLOOKUP($A7&amp;$D$3,BaseRA_GEN!$A$3:$I$857,5,0),"N.A.")</f>
        <v>59353.11</v>
      </c>
      <c r="D7" s="50">
        <f>+IFERROR(VLOOKUP($A7&amp;$D$3,BaseRA_GEN!$A$3:$I$857,6,0),"N.A.")</f>
        <v>890.3</v>
      </c>
      <c r="E7" s="50">
        <f>+IFERROR(VLOOKUP($A7&amp;$D$3,BaseRA_GEN!$A$3:$I$857,7,0),"N.A.")</f>
        <v>217757.75</v>
      </c>
      <c r="F7" s="55">
        <f>+IFERROR(VLOOKUP($A7&amp;$D$3,BaseRA_GEN!$A$3:$I$857,8,0),"N.A.")</f>
        <v>5894.51</v>
      </c>
      <c r="G7" s="51">
        <f>+IFERROR(VLOOKUP($A7&amp;$D$3,BaseRA_GEN!$A$3:$I$857,9,0),"N.A.")</f>
        <v>6784.81</v>
      </c>
    </row>
    <row r="8" spans="1:18" ht="24.75" customHeight="1" x14ac:dyDescent="0.2">
      <c r="A8" s="14" t="s">
        <v>94</v>
      </c>
      <c r="B8" s="49">
        <f>+IFERROR(VLOOKUP($A8&amp;$D$3,BaseRA_GEN!$A$3:$I$857,4,0),"N.A.")</f>
        <v>1508995.98</v>
      </c>
      <c r="C8" s="52">
        <f>+IFERROR(VLOOKUP($A8&amp;$D$3,BaseRA_GEN!$A$3:$I$857,5,0),"N.A.")</f>
        <v>151959.32999999999</v>
      </c>
      <c r="D8" s="52">
        <f>+IFERROR(VLOOKUP($A8&amp;$D$3,BaseRA_GEN!$A$3:$I$857,6,0),"N.A.")</f>
        <v>2279.39</v>
      </c>
      <c r="E8" s="52">
        <f>+IFERROR(VLOOKUP($A8&amp;$D$3,BaseRA_GEN!$A$3:$I$857,7,0),"N.A.")</f>
        <v>551525.27</v>
      </c>
      <c r="F8" s="55">
        <f>+IFERROR(VLOOKUP($A8&amp;$D$3,BaseRA_GEN!$A$3:$I$857,8,0),"N.A.")</f>
        <v>5077.32</v>
      </c>
      <c r="G8" s="51">
        <f>+IFERROR(VLOOKUP($A8&amp;$D$3,BaseRA_GEN!$A$3:$I$857,9,0),"N.A.")</f>
        <v>7356.7099999999991</v>
      </c>
    </row>
    <row r="9" spans="1:18" ht="24.75" customHeight="1" x14ac:dyDescent="0.2">
      <c r="A9" s="14" t="s">
        <v>2</v>
      </c>
      <c r="B9" s="49">
        <f>+IFERROR(VLOOKUP($A9&amp;$D$3,BaseRA_GEN!$A$3:$I$857,4,0),"N.A.")</f>
        <v>1881325.24</v>
      </c>
      <c r="C9" s="52">
        <f>+IFERROR(VLOOKUP($A9&amp;$D$3,BaseRA_GEN!$A$3:$I$857,5,0),"N.A.")</f>
        <v>366244.49</v>
      </c>
      <c r="D9" s="52">
        <f>+IFERROR(VLOOKUP($A9&amp;$D$3,BaseRA_GEN!$A$3:$I$857,6,0),"N.A.")</f>
        <v>5491.02</v>
      </c>
      <c r="E9" s="52">
        <f>+IFERROR(VLOOKUP($A9&amp;$D$3,BaseRA_GEN!$A$3:$I$857,7,0),"N.A.")</f>
        <v>1115179.72</v>
      </c>
      <c r="F9" s="55">
        <f>+IFERROR(VLOOKUP($A9&amp;$D$3,BaseRA_GEN!$A$3:$I$857,8,0),"N.A.")</f>
        <v>11206.05</v>
      </c>
      <c r="G9" s="51">
        <f>+IFERROR(VLOOKUP($A9&amp;$D$3,BaseRA_GEN!$A$3:$I$857,9,0),"N.A.")</f>
        <v>16697.07</v>
      </c>
    </row>
    <row r="10" spans="1:18" ht="24.75" customHeight="1" x14ac:dyDescent="0.2">
      <c r="A10" s="14" t="s">
        <v>3</v>
      </c>
      <c r="B10" s="49">
        <f>+IFERROR(VLOOKUP($A10&amp;$D$3,BaseRA_GEN!$A$3:$I$857,4,0),"N.A.")</f>
        <v>514607.45</v>
      </c>
      <c r="C10" s="52">
        <f>+IFERROR(VLOOKUP($A10&amp;$D$3,BaseRA_GEN!$A$3:$I$857,5,0),"N.A.")</f>
        <v>67359.7</v>
      </c>
      <c r="D10" s="52">
        <f>+IFERROR(VLOOKUP($A10&amp;$D$3,BaseRA_GEN!$A$3:$I$857,6,0),"N.A.")</f>
        <v>1010.4</v>
      </c>
      <c r="E10" s="52">
        <f>+IFERROR(VLOOKUP($A10&amp;$D$3,BaseRA_GEN!$A$3:$I$857,7,0),"N.A.")</f>
        <v>222099.16</v>
      </c>
      <c r="F10" s="55">
        <f>+IFERROR(VLOOKUP($A10&amp;$D$3,BaseRA_GEN!$A$3:$I$857,8,0),"N.A.")</f>
        <v>5809.88</v>
      </c>
      <c r="G10" s="51">
        <f>+IFERROR(VLOOKUP($A10&amp;$D$3,BaseRA_GEN!$A$3:$I$857,9,0),"N.A.")</f>
        <v>6820.28</v>
      </c>
    </row>
    <row r="11" spans="1:18" ht="24.75" customHeight="1" x14ac:dyDescent="0.2">
      <c r="A11" s="14" t="s">
        <v>4</v>
      </c>
      <c r="B11" s="49">
        <f>+IFERROR(VLOOKUP($A11&amp;$D$3,BaseRA_GEN!$A$3:$I$857,4,0),"N.A.")</f>
        <v>139074.16</v>
      </c>
      <c r="C11" s="52">
        <f>+IFERROR(VLOOKUP($A11&amp;$D$3,BaseRA_GEN!$A$3:$I$857,5,0),"N.A.")</f>
        <v>1605.85</v>
      </c>
      <c r="D11" s="52">
        <f>+IFERROR(VLOOKUP($A11&amp;$D$3,BaseRA_GEN!$A$3:$I$857,6,0),"N.A.")</f>
        <v>24.09</v>
      </c>
      <c r="E11" s="52">
        <f>+IFERROR(VLOOKUP($A11&amp;$D$3,BaseRA_GEN!$A$3:$I$857,7,0),"N.A.")</f>
        <v>19527.330000000002</v>
      </c>
      <c r="F11" s="55">
        <f>+IFERROR(VLOOKUP($A11&amp;$D$3,BaseRA_GEN!$A$3:$I$857,8,0),"N.A.")</f>
        <v>184.93</v>
      </c>
      <c r="G11" s="51">
        <f>+IFERROR(VLOOKUP($A11&amp;$D$3,BaseRA_GEN!$A$3:$I$857,9,0),"N.A.")</f>
        <v>209.02</v>
      </c>
    </row>
    <row r="12" spans="1:18" ht="24.75" customHeight="1" x14ac:dyDescent="0.2">
      <c r="A12" s="14" t="s">
        <v>5</v>
      </c>
      <c r="B12" s="49">
        <f>+IFERROR(VLOOKUP($A12&amp;$D$3,BaseRA_GEN!$A$3:$I$857,4,0),"N.A.")</f>
        <v>1141011.49</v>
      </c>
      <c r="C12" s="52">
        <f>+IFERROR(VLOOKUP($A12&amp;$D$3,BaseRA_GEN!$A$3:$I$857,5,0),"N.A.")</f>
        <v>157982.25</v>
      </c>
      <c r="D12" s="52">
        <f>+IFERROR(VLOOKUP($A12&amp;$D$3,BaseRA_GEN!$A$3:$I$857,6,0),"N.A.")</f>
        <v>2369.73</v>
      </c>
      <c r="E12" s="52">
        <f>+IFERROR(VLOOKUP($A12&amp;$D$3,BaseRA_GEN!$A$3:$I$857,7,0),"N.A.")</f>
        <v>925004.58</v>
      </c>
      <c r="F12" s="55">
        <f>+IFERROR(VLOOKUP($A12&amp;$D$3,BaseRA_GEN!$A$3:$I$857,8,0),"N.A.")</f>
        <v>6619.6</v>
      </c>
      <c r="G12" s="51">
        <f>+IFERROR(VLOOKUP($A12&amp;$D$3,BaseRA_GEN!$A$3:$I$857,9,0),"N.A.")</f>
        <v>8989.33</v>
      </c>
    </row>
    <row r="13" spans="1:18" ht="24.75" customHeight="1" x14ac:dyDescent="0.2">
      <c r="A13" s="14" t="s">
        <v>6</v>
      </c>
      <c r="B13" s="49">
        <f>+IFERROR(VLOOKUP($A13&amp;$D$3,BaseRA_GEN!$A$3:$I$857,4,0),"N.A.")</f>
        <v>477114.55</v>
      </c>
      <c r="C13" s="52">
        <f>+IFERROR(VLOOKUP($A13&amp;$D$3,BaseRA_GEN!$A$3:$I$857,5,0),"N.A.")</f>
        <v>148195.91</v>
      </c>
      <c r="D13" s="52">
        <f>+IFERROR(VLOOKUP($A13&amp;$D$3,BaseRA_GEN!$A$3:$I$857,6,0),"N.A.")</f>
        <v>2222.94</v>
      </c>
      <c r="E13" s="52">
        <f>+IFERROR(VLOOKUP($A13&amp;$D$3,BaseRA_GEN!$A$3:$I$857,7,0),"N.A.")</f>
        <v>195473.27</v>
      </c>
      <c r="F13" s="55">
        <f>+IFERROR(VLOOKUP($A13&amp;$D$3,BaseRA_GEN!$A$3:$I$857,8,0),"N.A.")</f>
        <v>6129.15</v>
      </c>
      <c r="G13" s="51">
        <f>+IFERROR(VLOOKUP($A13&amp;$D$3,BaseRA_GEN!$A$3:$I$857,9,0),"N.A.")</f>
        <v>8352.09</v>
      </c>
    </row>
    <row r="14" spans="1:18" ht="24.75" customHeight="1" x14ac:dyDescent="0.2">
      <c r="A14" s="14" t="s">
        <v>7</v>
      </c>
      <c r="B14" s="49">
        <f>+IFERROR(VLOOKUP($A14&amp;$D$3,BaseRA_GEN!$A$3:$I$857,4,0),"N.A.")</f>
        <v>755924.87</v>
      </c>
      <c r="C14" s="52">
        <f>+IFERROR(VLOOKUP($A14&amp;$D$3,BaseRA_GEN!$A$3:$I$857,5,0),"N.A.")</f>
        <v>430960.93</v>
      </c>
      <c r="D14" s="52">
        <f>+IFERROR(VLOOKUP($A14&amp;$D$3,BaseRA_GEN!$A$3:$I$857,6,0),"N.A.")</f>
        <v>6464.41</v>
      </c>
      <c r="E14" s="52">
        <f>+IFERROR(VLOOKUP($A14&amp;$D$3,BaseRA_GEN!$A$3:$I$857,7,0),"N.A.")</f>
        <v>400695.7</v>
      </c>
      <c r="F14" s="55">
        <f>+IFERROR(VLOOKUP($A14&amp;$D$3,BaseRA_GEN!$A$3:$I$857,8,0),"N.A.")</f>
        <v>2565.5100000000002</v>
      </c>
      <c r="G14" s="51">
        <f>+IFERROR(VLOOKUP($A14&amp;$D$3,BaseRA_GEN!$A$3:$I$857,9,0),"N.A.")</f>
        <v>9029.92</v>
      </c>
    </row>
    <row r="15" spans="1:18" ht="24.75" customHeight="1" x14ac:dyDescent="0.2">
      <c r="A15" s="14" t="s">
        <v>95</v>
      </c>
      <c r="B15" s="49">
        <f>+IFERROR(VLOOKUP($A15&amp;$D$3,BaseRA_GEN!$A$3:$I$857,4,0),"N.A.")</f>
        <v>33198.25</v>
      </c>
      <c r="C15" s="52">
        <f>+IFERROR(VLOOKUP($A15&amp;$D$3,BaseRA_GEN!$A$3:$I$857,5,0),"N.A.")</f>
        <v>3974.49</v>
      </c>
      <c r="D15" s="52">
        <f>+IFERROR(VLOOKUP($A15&amp;$D$3,BaseRA_GEN!$A$3:$I$857,6,0),"N.A.")</f>
        <v>59.62</v>
      </c>
      <c r="E15" s="52">
        <f>+IFERROR(VLOOKUP($A15&amp;$D$3,BaseRA_GEN!$A$3:$I$857,7,0),"N.A.")</f>
        <v>19465.93</v>
      </c>
      <c r="F15" s="55">
        <f>+IFERROR(VLOOKUP($A15&amp;$D$3,BaseRA_GEN!$A$3:$I$857,8,0),"N.A.")</f>
        <v>390.02</v>
      </c>
      <c r="G15" s="51">
        <f>+IFERROR(VLOOKUP($A15&amp;$D$3,BaseRA_GEN!$A$3:$I$857,9,0),"N.A.")</f>
        <v>449.64</v>
      </c>
    </row>
    <row r="16" spans="1:18" ht="24.75" customHeight="1" x14ac:dyDescent="0.2">
      <c r="A16" s="14" t="s">
        <v>115</v>
      </c>
      <c r="B16" s="49">
        <f>+IFERROR(VLOOKUP($A16&amp;$D$3,BaseRA_GEN!$A$3:$I$857,4,0),"N.A.")</f>
        <v>9906.35</v>
      </c>
      <c r="C16" s="52">
        <f>+IFERROR(VLOOKUP($A16&amp;$D$3,BaseRA_GEN!$A$3:$I$857,5,0),"N.A.")</f>
        <v>2205.2600000000002</v>
      </c>
      <c r="D16" s="52">
        <f>+IFERROR(VLOOKUP($A16&amp;$D$3,BaseRA_GEN!$A$3:$I$857,6,0),"N.A.")</f>
        <v>33.08</v>
      </c>
      <c r="E16" s="52">
        <f>+IFERROR(VLOOKUP($A16&amp;$D$3,BaseRA_GEN!$A$3:$I$857,7,0),"N.A.")</f>
        <v>17820.77</v>
      </c>
      <c r="F16" s="55">
        <f>+IFERROR(VLOOKUP($A16&amp;$D$3,BaseRA_GEN!$A$3:$I$857,8,0),"N.A.")</f>
        <v>984.51</v>
      </c>
      <c r="G16" s="51">
        <f>+IFERROR(VLOOKUP($A16&amp;$D$3,BaseRA_GEN!$A$3:$I$857,9,0),"N.A.")</f>
        <v>1017.59</v>
      </c>
    </row>
    <row r="17" spans="1:7" ht="24.75" customHeight="1" x14ac:dyDescent="0.2">
      <c r="A17" s="14" t="s">
        <v>8</v>
      </c>
      <c r="B17" s="49">
        <f>+IFERROR(VLOOKUP($A17&amp;$D$3,BaseRA_GEN!$A$3:$I$857,4,0),"N.A.")</f>
        <v>249878.22</v>
      </c>
      <c r="C17" s="52">
        <f>+IFERROR(VLOOKUP($A17&amp;$D$3,BaseRA_GEN!$A$3:$I$857,5,0),"N.A.")</f>
        <v>142956.03</v>
      </c>
      <c r="D17" s="52">
        <f>+IFERROR(VLOOKUP($A17&amp;$D$3,BaseRA_GEN!$A$3:$I$857,6,0),"N.A.")</f>
        <v>2144.34</v>
      </c>
      <c r="E17" s="52">
        <f>+IFERROR(VLOOKUP($A17&amp;$D$3,BaseRA_GEN!$A$3:$I$857,7,0),"N.A.")</f>
        <v>711712.7</v>
      </c>
      <c r="F17" s="55">
        <f>+IFERROR(VLOOKUP($A17&amp;$D$3,BaseRA_GEN!$A$3:$I$857,8,0),"N.A.")</f>
        <v>6944.02</v>
      </c>
      <c r="G17" s="51">
        <f>+IFERROR(VLOOKUP($A17&amp;$D$3,BaseRA_GEN!$A$3:$I$857,9,0),"N.A.")</f>
        <v>9088.36</v>
      </c>
    </row>
    <row r="18" spans="1:7" ht="24.75" customHeight="1" x14ac:dyDescent="0.2">
      <c r="A18" s="14" t="s">
        <v>9</v>
      </c>
      <c r="B18" s="49">
        <f>+IFERROR(VLOOKUP($A18&amp;$D$3,BaseRA_GEN!$A$3:$I$857,4,0),"N.A.")</f>
        <v>298901.31</v>
      </c>
      <c r="C18" s="52">
        <f>+IFERROR(VLOOKUP($A18&amp;$D$3,BaseRA_GEN!$A$3:$I$857,5,0),"N.A.")</f>
        <v>86293.95</v>
      </c>
      <c r="D18" s="52">
        <f>+IFERROR(VLOOKUP($A18&amp;$D$3,BaseRA_GEN!$A$3:$I$857,6,0),"N.A.")</f>
        <v>1294.4100000000001</v>
      </c>
      <c r="E18" s="52">
        <f>+IFERROR(VLOOKUP($A18&amp;$D$3,BaseRA_GEN!$A$3:$I$857,7,0),"N.A.")</f>
        <v>647819.64</v>
      </c>
      <c r="F18" s="55">
        <f>+IFERROR(VLOOKUP($A18&amp;$D$3,BaseRA_GEN!$A$3:$I$857,8,0),"N.A.")</f>
        <v>5362.52</v>
      </c>
      <c r="G18" s="51">
        <f>+IFERROR(VLOOKUP($A18&amp;$D$3,BaseRA_GEN!$A$3:$I$857,9,0),"N.A.")</f>
        <v>6656.93</v>
      </c>
    </row>
    <row r="19" spans="1:7" ht="24.75" customHeight="1" x14ac:dyDescent="0.2">
      <c r="A19" s="14" t="s">
        <v>10</v>
      </c>
      <c r="B19" s="49">
        <f>+IFERROR(VLOOKUP($A19&amp;$D$3,BaseRA_GEN!$A$3:$I$857,4,0),"N.A.")</f>
        <v>1265987.01</v>
      </c>
      <c r="C19" s="52">
        <f>+IFERROR(VLOOKUP($A19&amp;$D$3,BaseRA_GEN!$A$3:$I$857,5,0),"N.A.")</f>
        <v>322222.95</v>
      </c>
      <c r="D19" s="52">
        <f>+IFERROR(VLOOKUP($A19&amp;$D$3,BaseRA_GEN!$A$3:$I$857,6,0),"N.A.")</f>
        <v>4833.34</v>
      </c>
      <c r="E19" s="52">
        <f>+IFERROR(VLOOKUP($A19&amp;$D$3,BaseRA_GEN!$A$3:$I$857,7,0),"N.A.")</f>
        <v>1286258.22</v>
      </c>
      <c r="F19" s="55">
        <f>+IFERROR(VLOOKUP($A19&amp;$D$3,BaseRA_GEN!$A$3:$I$857,8,0),"N.A.")</f>
        <v>34694.65</v>
      </c>
      <c r="G19" s="51">
        <f>+IFERROR(VLOOKUP($A19&amp;$D$3,BaseRA_GEN!$A$3:$I$857,9,0),"N.A.")</f>
        <v>39527.990000000005</v>
      </c>
    </row>
    <row r="20" spans="1:7" ht="24.75" customHeight="1" x14ac:dyDescent="0.2">
      <c r="A20" s="14" t="s">
        <v>99</v>
      </c>
      <c r="B20" s="49">
        <f>+IFERROR(VLOOKUP($A20&amp;$D$3,BaseRA_GEN!$A$3:$I$857,4,0),"N.A.")</f>
        <v>212113.57</v>
      </c>
      <c r="C20" s="52">
        <f>+IFERROR(VLOOKUP($A20&amp;$D$3,BaseRA_GEN!$A$3:$I$857,5,0),"N.A.")</f>
        <v>68139.95</v>
      </c>
      <c r="D20" s="52">
        <f>+IFERROR(VLOOKUP($A20&amp;$D$3,BaseRA_GEN!$A$3:$I$857,6,0),"N.A.")</f>
        <v>1022.1</v>
      </c>
      <c r="E20" s="52">
        <f>+IFERROR(VLOOKUP($A20&amp;$D$3,BaseRA_GEN!$A$3:$I$857,7,0),"N.A.")</f>
        <v>249392.73</v>
      </c>
      <c r="F20" s="55">
        <f>+IFERROR(VLOOKUP($A20&amp;$D$3,BaseRA_GEN!$A$3:$I$857,8,0),"N.A.")</f>
        <v>3887.77</v>
      </c>
      <c r="G20" s="51">
        <f>+IFERROR(VLOOKUP($A20&amp;$D$3,BaseRA_GEN!$A$3:$I$857,9,0),"N.A.")</f>
        <v>4909.87</v>
      </c>
    </row>
    <row r="21" spans="1:7" ht="24.75" customHeight="1" x14ac:dyDescent="0.2">
      <c r="A21" s="14" t="s">
        <v>11</v>
      </c>
      <c r="B21" s="49">
        <f>+IFERROR(VLOOKUP($A21&amp;$D$3,BaseRA_GEN!$A$3:$I$857,4,0),"N.A.")</f>
        <v>46772.06</v>
      </c>
      <c r="C21" s="52">
        <f>+IFERROR(VLOOKUP($A21&amp;$D$3,BaseRA_GEN!$A$3:$I$857,5,0),"N.A.")</f>
        <v>4534.66</v>
      </c>
      <c r="D21" s="52">
        <f>+IFERROR(VLOOKUP($A21&amp;$D$3,BaseRA_GEN!$A$3:$I$857,6,0),"N.A.")</f>
        <v>68.02</v>
      </c>
      <c r="E21" s="52">
        <f>+IFERROR(VLOOKUP($A21&amp;$D$3,BaseRA_GEN!$A$3:$I$857,7,0),"N.A.")</f>
        <v>71855.95</v>
      </c>
      <c r="F21" s="55">
        <f>+IFERROR(VLOOKUP($A21&amp;$D$3,BaseRA_GEN!$A$3:$I$857,8,0),"N.A.")</f>
        <v>381.61</v>
      </c>
      <c r="G21" s="51">
        <f>+IFERROR(VLOOKUP($A21&amp;$D$3,BaseRA_GEN!$A$3:$I$857,9,0),"N.A.")</f>
        <v>449.63</v>
      </c>
    </row>
    <row r="22" spans="1:7" ht="24.75" customHeight="1" x14ac:dyDescent="0.2">
      <c r="A22" s="14" t="s">
        <v>12</v>
      </c>
      <c r="B22" s="49">
        <f>+IFERROR(VLOOKUP($A22&amp;$D$3,BaseRA_GEN!$A$3:$I$857,4,0),"N.A.")</f>
        <v>1435428.72</v>
      </c>
      <c r="C22" s="52">
        <f>+IFERROR(VLOOKUP($A22&amp;$D$3,BaseRA_GEN!$A$3:$I$857,5,0),"N.A.")</f>
        <v>469882.92</v>
      </c>
      <c r="D22" s="52">
        <f>+IFERROR(VLOOKUP($A22&amp;$D$3,BaseRA_GEN!$A$3:$I$857,6,0),"N.A.")</f>
        <v>7048.24</v>
      </c>
      <c r="E22" s="52">
        <f>+IFERROR(VLOOKUP($A22&amp;$D$3,BaseRA_GEN!$A$3:$I$857,7,0),"N.A.")</f>
        <v>412061.48</v>
      </c>
      <c r="F22" s="55">
        <f>+IFERROR(VLOOKUP($A22&amp;$D$3,BaseRA_GEN!$A$3:$I$857,8,0),"N.A.")</f>
        <v>7383.88</v>
      </c>
      <c r="G22" s="51">
        <f>+IFERROR(VLOOKUP($A22&amp;$D$3,BaseRA_GEN!$A$3:$I$857,9,0),"N.A.")</f>
        <v>14432.119999999999</v>
      </c>
    </row>
    <row r="23" spans="1:7" ht="24.75" customHeight="1" x14ac:dyDescent="0.2">
      <c r="A23" s="14" t="s">
        <v>13</v>
      </c>
      <c r="B23" s="49">
        <f>+IFERROR(VLOOKUP($A23&amp;$D$3,BaseRA_GEN!$A$3:$I$857,4,0),"N.A.")</f>
        <v>912554.34</v>
      </c>
      <c r="C23" s="52">
        <f>+IFERROR(VLOOKUP($A23&amp;$D$3,BaseRA_GEN!$A$3:$I$857,5,0),"N.A.")</f>
        <v>397351.35</v>
      </c>
      <c r="D23" s="52">
        <f>+IFERROR(VLOOKUP($A23&amp;$D$3,BaseRA_GEN!$A$3:$I$857,6,0),"N.A.")</f>
        <v>5767.3</v>
      </c>
      <c r="E23" s="52">
        <f>+IFERROR(VLOOKUP($A23&amp;$D$3,BaseRA_GEN!$A$3:$I$857,7,0),"N.A.")</f>
        <v>1275097.03</v>
      </c>
      <c r="F23" s="55">
        <f>+IFERROR(VLOOKUP($A23&amp;$D$3,BaseRA_GEN!$A$3:$I$857,8,0),"N.A.")</f>
        <v>14933.6</v>
      </c>
      <c r="G23" s="51">
        <f>+IFERROR(VLOOKUP($A23&amp;$D$3,BaseRA_GEN!$A$3:$I$857,9,0),"N.A.")</f>
        <v>20700.900000000001</v>
      </c>
    </row>
    <row r="24" spans="1:7" ht="24.75" customHeight="1" x14ac:dyDescent="0.2">
      <c r="A24" s="14" t="s">
        <v>14</v>
      </c>
      <c r="B24" s="49">
        <f>+IFERROR(VLOOKUP($A24&amp;$D$3,BaseRA_GEN!$A$3:$I$857,4,0),"N.A.")</f>
        <v>574748.14</v>
      </c>
      <c r="C24" s="52">
        <f>+IFERROR(VLOOKUP($A24&amp;$D$3,BaseRA_GEN!$A$3:$I$857,5,0),"N.A.")</f>
        <v>225125.63</v>
      </c>
      <c r="D24" s="52">
        <f>+IFERROR(VLOOKUP($A24&amp;$D$3,BaseRA_GEN!$A$3:$I$857,6,0),"N.A.")</f>
        <v>3376.88</v>
      </c>
      <c r="E24" s="52">
        <f>+IFERROR(VLOOKUP($A24&amp;$D$3,BaseRA_GEN!$A$3:$I$857,7,0),"N.A.")</f>
        <v>1016770.41</v>
      </c>
      <c r="F24" s="55">
        <f>+IFERROR(VLOOKUP($A24&amp;$D$3,BaseRA_GEN!$A$3:$I$857,8,0),"N.A.")</f>
        <v>7154.59</v>
      </c>
      <c r="G24" s="51">
        <f>+IFERROR(VLOOKUP($A24&amp;$D$3,BaseRA_GEN!$A$3:$I$857,9,0),"N.A.")</f>
        <v>10531.470000000001</v>
      </c>
    </row>
    <row r="25" spans="1:7" ht="24.75" customHeight="1" x14ac:dyDescent="0.2">
      <c r="A25" s="14" t="s">
        <v>15</v>
      </c>
      <c r="B25" s="49">
        <f>+IFERROR(VLOOKUP($A25&amp;$D$3,BaseRA_GEN!$A$3:$I$857,4,0),"N.A.")</f>
        <v>90228.04</v>
      </c>
      <c r="C25" s="52">
        <f>+IFERROR(VLOOKUP($A25&amp;$D$3,BaseRA_GEN!$A$3:$I$857,5,0),"N.A.")</f>
        <v>31528.54</v>
      </c>
      <c r="D25" s="52">
        <f>+IFERROR(VLOOKUP($A25&amp;$D$3,BaseRA_GEN!$A$3:$I$857,6,0),"N.A.")</f>
        <v>472.93</v>
      </c>
      <c r="E25" s="52">
        <f>+IFERROR(VLOOKUP($A25&amp;$D$3,BaseRA_GEN!$A$3:$I$857,7,0),"N.A.")</f>
        <v>617177.79</v>
      </c>
      <c r="F25" s="55">
        <f>+IFERROR(VLOOKUP($A25&amp;$D$3,BaseRA_GEN!$A$3:$I$857,8,0),"N.A.")</f>
        <v>7680.11</v>
      </c>
      <c r="G25" s="51">
        <f>+IFERROR(VLOOKUP($A25&amp;$D$3,BaseRA_GEN!$A$3:$I$857,9,0),"N.A.")</f>
        <v>8153.04</v>
      </c>
    </row>
    <row r="26" spans="1:7" ht="24.75" customHeight="1" x14ac:dyDescent="0.2">
      <c r="A26" s="14" t="s">
        <v>16</v>
      </c>
      <c r="B26" s="49">
        <f>+IFERROR(VLOOKUP($A26&amp;$D$3,BaseRA_GEN!$A$3:$I$857,4,0),"N.A.")</f>
        <v>833749.62</v>
      </c>
      <c r="C26" s="52">
        <f>+IFERROR(VLOOKUP($A26&amp;$D$3,BaseRA_GEN!$A$3:$I$857,5,0),"N.A.")</f>
        <v>862974.89</v>
      </c>
      <c r="D26" s="52">
        <f>+IFERROR(VLOOKUP($A26&amp;$D$3,BaseRA_GEN!$A$3:$I$857,6,0),"N.A.")</f>
        <v>12944.62</v>
      </c>
      <c r="E26" s="52">
        <f>+IFERROR(VLOOKUP($A26&amp;$D$3,BaseRA_GEN!$A$3:$I$857,7,0),"N.A.")</f>
        <v>1679983.79</v>
      </c>
      <c r="F26" s="55">
        <f>+IFERROR(VLOOKUP($A26&amp;$D$3,BaseRA_GEN!$A$3:$I$857,8,0),"N.A.")</f>
        <v>17617.03</v>
      </c>
      <c r="G26" s="51">
        <f>+IFERROR(VLOOKUP($A26&amp;$D$3,BaseRA_GEN!$A$3:$I$857,9,0),"N.A.")</f>
        <v>30561.65</v>
      </c>
    </row>
    <row r="27" spans="1:7" ht="24.75" customHeight="1" x14ac:dyDescent="0.2">
      <c r="A27" s="14" t="s">
        <v>97</v>
      </c>
      <c r="B27" s="49">
        <f>+IFERROR(VLOOKUP($A27&amp;$D$3,BaseRA_GEN!$A$3:$I$857,4,0),"N.A.")</f>
        <v>542165.88</v>
      </c>
      <c r="C27" s="52">
        <f>+IFERROR(VLOOKUP($A27&amp;$D$3,BaseRA_GEN!$A$3:$I$857,5,0),"N.A.")</f>
        <v>171618.93</v>
      </c>
      <c r="D27" s="52">
        <f>+IFERROR(VLOOKUP($A27&amp;$D$3,BaseRA_GEN!$A$3:$I$857,6,0),"N.A.")</f>
        <v>2574.2800000000002</v>
      </c>
      <c r="E27" s="52">
        <f>+IFERROR(VLOOKUP($A27&amp;$D$3,BaseRA_GEN!$A$3:$I$857,7,0),"N.A.")</f>
        <v>512410.08</v>
      </c>
      <c r="F27" s="55">
        <f>+IFERROR(VLOOKUP($A27&amp;$D$3,BaseRA_GEN!$A$3:$I$857,8,0),"N.A.")</f>
        <v>8390.1299999999992</v>
      </c>
      <c r="G27" s="51">
        <f>+IFERROR(VLOOKUP($A27&amp;$D$3,BaseRA_GEN!$A$3:$I$857,9,0),"N.A.")</f>
        <v>10964.41</v>
      </c>
    </row>
    <row r="28" spans="1:7" ht="24.75" customHeight="1" x14ac:dyDescent="0.2">
      <c r="A28" s="14" t="s">
        <v>17</v>
      </c>
      <c r="B28" s="49">
        <f>+IFERROR(VLOOKUP($A28&amp;$D$3,BaseRA_GEN!$A$3:$I$857,4,0),"N.A.")</f>
        <v>1729.99</v>
      </c>
      <c r="C28" s="52">
        <f>+IFERROR(VLOOKUP($A28&amp;$D$3,BaseRA_GEN!$A$3:$I$857,5,0),"N.A.")</f>
        <v>79327.289999999994</v>
      </c>
      <c r="D28" s="52">
        <f>+IFERROR(VLOOKUP($A28&amp;$D$3,BaseRA_GEN!$A$3:$I$857,6,0),"N.A.")</f>
        <v>1189.9100000000001</v>
      </c>
      <c r="E28" s="52">
        <f>+IFERROR(VLOOKUP($A28&amp;$D$3,BaseRA_GEN!$A$3:$I$857,7,0),"N.A.")</f>
        <v>131047.21</v>
      </c>
      <c r="F28" s="55">
        <f>+IFERROR(VLOOKUP($A28&amp;$D$3,BaseRA_GEN!$A$3:$I$857,8,0),"N.A.")</f>
        <v>1063.67</v>
      </c>
      <c r="G28" s="51">
        <f>+IFERROR(VLOOKUP($A28&amp;$D$3,BaseRA_GEN!$A$3:$I$857,9,0),"N.A.")</f>
        <v>2253.58</v>
      </c>
    </row>
    <row r="29" spans="1:7" ht="24.75" customHeight="1" x14ac:dyDescent="0.2">
      <c r="A29" s="14" t="s">
        <v>18</v>
      </c>
      <c r="B29" s="49">
        <f>+IFERROR(VLOOKUP($A29&amp;$D$3,BaseRA_GEN!$A$3:$I$857,4,0),"N.A.")</f>
        <v>437005.52</v>
      </c>
      <c r="C29" s="52">
        <f>+IFERROR(VLOOKUP($A29&amp;$D$3,BaseRA_GEN!$A$3:$I$857,5,0),"N.A.")</f>
        <v>233294.44</v>
      </c>
      <c r="D29" s="52">
        <f>+IFERROR(VLOOKUP($A29&amp;$D$3,BaseRA_GEN!$A$3:$I$857,6,0),"N.A.")</f>
        <v>3499.42</v>
      </c>
      <c r="E29" s="52">
        <f>+IFERROR(VLOOKUP($A29&amp;$D$3,BaseRA_GEN!$A$3:$I$857,7,0),"N.A.")</f>
        <v>345957.64</v>
      </c>
      <c r="F29" s="55">
        <f>+IFERROR(VLOOKUP($A29&amp;$D$3,BaseRA_GEN!$A$3:$I$857,8,0),"N.A.")</f>
        <v>4067.24</v>
      </c>
      <c r="G29" s="51">
        <f>+IFERROR(VLOOKUP($A29&amp;$D$3,BaseRA_GEN!$A$3:$I$857,9,0),"N.A.")</f>
        <v>7566.66</v>
      </c>
    </row>
    <row r="30" spans="1:7" ht="24.75" customHeight="1" x14ac:dyDescent="0.2">
      <c r="A30" s="14" t="s">
        <v>19</v>
      </c>
      <c r="B30" s="49">
        <f>+IFERROR(VLOOKUP($A30&amp;$D$3,BaseRA_GEN!$A$3:$I$857,4,0),"N.A.")</f>
        <v>82656.820000000007</v>
      </c>
      <c r="C30" s="52">
        <f>+IFERROR(VLOOKUP($A30&amp;$D$3,BaseRA_GEN!$A$3:$I$857,5,0),"N.A.")</f>
        <v>12527.18</v>
      </c>
      <c r="D30" s="52">
        <f>+IFERROR(VLOOKUP($A30&amp;$D$3,BaseRA_GEN!$A$3:$I$857,6,0),"N.A.")</f>
        <v>187.91</v>
      </c>
      <c r="E30" s="52">
        <f>+IFERROR(VLOOKUP($A30&amp;$D$3,BaseRA_GEN!$A$3:$I$857,7,0),"N.A.")</f>
        <v>141772.22</v>
      </c>
      <c r="F30" s="55">
        <f>+IFERROR(VLOOKUP($A30&amp;$D$3,BaseRA_GEN!$A$3:$I$857,8,0),"N.A.")</f>
        <v>1345.18</v>
      </c>
      <c r="G30" s="51">
        <f>+IFERROR(VLOOKUP($A30&amp;$D$3,BaseRA_GEN!$A$3:$I$857,9,0),"N.A.")</f>
        <v>1533.0900000000001</v>
      </c>
    </row>
    <row r="31" spans="1:7" ht="24.75" customHeight="1" x14ac:dyDescent="0.2">
      <c r="A31" s="14" t="s">
        <v>20</v>
      </c>
      <c r="B31" s="49">
        <f>+IFERROR(VLOOKUP($A31&amp;$D$3,BaseRA_GEN!$A$3:$I$857,4,0),"N.A.")</f>
        <v>2300660.0499999998</v>
      </c>
      <c r="C31" s="52">
        <f>+IFERROR(VLOOKUP($A31&amp;$D$3,BaseRA_GEN!$A$3:$I$857,5,0),"N.A.")</f>
        <v>411630.7</v>
      </c>
      <c r="D31" s="52">
        <f>+IFERROR(VLOOKUP($A31&amp;$D$3,BaseRA_GEN!$A$3:$I$857,6,0),"N.A.")</f>
        <v>6174.1</v>
      </c>
      <c r="E31" s="52">
        <f>+IFERROR(VLOOKUP($A31&amp;$D$3,BaseRA_GEN!$A$3:$I$857,7,0),"N.A.")</f>
        <v>2552100.15</v>
      </c>
      <c r="F31" s="55">
        <f>+IFERROR(VLOOKUP($A31&amp;$D$3,BaseRA_GEN!$A$3:$I$857,8,0),"N.A.")</f>
        <v>53996.45</v>
      </c>
      <c r="G31" s="51">
        <f>+IFERROR(VLOOKUP($A31&amp;$D$3,BaseRA_GEN!$A$3:$I$857,9,0),"N.A.")</f>
        <v>60170.549999999996</v>
      </c>
    </row>
    <row r="32" spans="1:7" ht="24.75" customHeight="1" thickBot="1" x14ac:dyDescent="0.25">
      <c r="A32" s="15" t="s">
        <v>21</v>
      </c>
      <c r="B32" s="53">
        <f>+IFERROR(VLOOKUP($A32&amp;$D$3,BaseRA_GEN!$A$3:$I$857,4,0),"N.A.")</f>
        <v>391087.03</v>
      </c>
      <c r="C32" s="54">
        <f>+IFERROR(VLOOKUP($A32&amp;$D$3,BaseRA_GEN!$A$3:$I$857,5,0),"N.A.")</f>
        <v>145349.37</v>
      </c>
      <c r="D32" s="54">
        <f>+IFERROR(VLOOKUP($A32&amp;$D$3,BaseRA_GEN!$A$3:$I$857,6,0),"N.A.")</f>
        <v>2179.7600000000002</v>
      </c>
      <c r="E32" s="54">
        <f>+IFERROR(VLOOKUP($A32&amp;$D$3,BaseRA_GEN!$A$3:$I$857,7,0),"N.A.")</f>
        <v>419604.66</v>
      </c>
      <c r="F32" s="56">
        <f>+IFERROR(VLOOKUP($A32&amp;$D$3,BaseRA_GEN!$A$3:$I$857,8,0),"N.A.")</f>
        <v>11536.71</v>
      </c>
      <c r="G32" s="51">
        <f>+IFERROR(VLOOKUP($A32&amp;$D$3,BaseRA_GEN!$A$3:$I$857,9,0),"N.A.")</f>
        <v>13716.47</v>
      </c>
    </row>
    <row r="33" spans="1:7" s="27" customFormat="1" ht="15" thickTop="1" x14ac:dyDescent="0.2">
      <c r="G33" s="32"/>
    </row>
    <row r="34" spans="1:7" s="27" customFormat="1" x14ac:dyDescent="0.2"/>
    <row r="35" spans="1:7" s="27" customFormat="1" x14ac:dyDescent="0.2"/>
    <row r="36" spans="1:7" s="27" customFormat="1" x14ac:dyDescent="0.2"/>
    <row r="37" spans="1:7" s="27" customFormat="1" x14ac:dyDescent="0.2"/>
    <row r="38" spans="1:7" s="27" customFormat="1" x14ac:dyDescent="0.2"/>
    <row r="39" spans="1:7" s="27" customFormat="1" x14ac:dyDescent="0.2"/>
    <row r="40" spans="1:7" s="27" customFormat="1" x14ac:dyDescent="0.2"/>
    <row r="41" spans="1:7" s="27" customFormat="1" x14ac:dyDescent="0.2"/>
    <row r="42" spans="1:7" s="27" customFormat="1" x14ac:dyDescent="0.2"/>
    <row r="43" spans="1:7" s="27" customFormat="1" x14ac:dyDescent="0.2"/>
    <row r="44" spans="1:7" x14ac:dyDescent="0.2">
      <c r="A44" s="22"/>
    </row>
    <row r="45" spans="1:7" x14ac:dyDescent="0.2">
      <c r="A45" s="22"/>
    </row>
    <row r="46" spans="1:7" x14ac:dyDescent="0.2">
      <c r="A46" s="22"/>
    </row>
    <row r="47" spans="1:7" x14ac:dyDescent="0.2">
      <c r="A47" s="22"/>
    </row>
    <row r="48" spans="1:7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</sheetData>
  <sheetProtection algorithmName="SHA-512" hashValue="oFgRVbk+xd1mTGwz/owiYsP0jEQkOfuMsv5K0TOHq8lZN195TRa5g7HL9baay8jF/TbabfDQsn9zWOLJ+r1WPQ==" saltValue="YGC8s0bQa1ANR9O0s9d3ng==" spinCount="100000" sheet="1" objects="1" scenarios="1"/>
  <sortState xmlns:xlrd2="http://schemas.microsoft.com/office/spreadsheetml/2017/richdata2" ref="A7:A32">
    <sortCondition ref="A7:A32"/>
  </sortState>
  <mergeCells count="7">
    <mergeCell ref="D2:E2"/>
    <mergeCell ref="B1:G1"/>
    <mergeCell ref="A5:A6"/>
    <mergeCell ref="C5:D5"/>
    <mergeCell ref="E5:F5"/>
    <mergeCell ref="D3:E3"/>
    <mergeCell ref="D4:E4"/>
  </mergeCells>
  <dataValidations count="1">
    <dataValidation type="list" allowBlank="1" showInputMessage="1" showErrorMessage="1" sqref="F3 C3" xr:uid="{00000000-0002-0000-0B00-000000000000}">
      <formula1>$A$44:$A$49</formula1>
    </dataValidation>
  </dataValidation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1000000}">
          <x14:formula1>
            <xm:f>ListaD!$A$1:$A$3</xm:f>
          </x14:formula1>
          <xm:sqref>D3:E3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rgb="FF47CFFF"/>
  </sheetPr>
  <dimension ref="A1:J77"/>
  <sheetViews>
    <sheetView zoomScale="85" zoomScaleNormal="85" workbookViewId="0"/>
  </sheetViews>
  <sheetFormatPr baseColWidth="10" defaultColWidth="9.140625" defaultRowHeight="15" x14ac:dyDescent="0.25"/>
  <cols>
    <col min="1" max="1" width="25.42578125" bestFit="1" customWidth="1"/>
    <col min="2" max="2" width="20.85546875" customWidth="1"/>
    <col min="3" max="3" width="14.42578125" customWidth="1"/>
    <col min="4" max="9" width="25.5703125" customWidth="1"/>
  </cols>
  <sheetData>
    <row r="1" spans="1:10" ht="15" customHeight="1" x14ac:dyDescent="0.25">
      <c r="B1" s="1"/>
      <c r="C1" s="1"/>
      <c r="D1" s="1" t="s">
        <v>50</v>
      </c>
      <c r="E1" s="1" t="s">
        <v>51</v>
      </c>
      <c r="F1" s="1"/>
      <c r="G1" s="1" t="s">
        <v>52</v>
      </c>
      <c r="H1" s="1"/>
      <c r="I1" s="1" t="s">
        <v>53</v>
      </c>
    </row>
    <row r="2" spans="1:10" ht="30" customHeight="1" x14ac:dyDescent="0.25">
      <c r="B2" s="1"/>
      <c r="C2" s="1"/>
      <c r="D2" s="40" t="s">
        <v>54</v>
      </c>
      <c r="E2" s="40" t="s">
        <v>54</v>
      </c>
      <c r="F2" s="40" t="s">
        <v>55</v>
      </c>
      <c r="G2" s="40" t="s">
        <v>54</v>
      </c>
      <c r="H2" s="40" t="s">
        <v>55</v>
      </c>
      <c r="I2" s="40" t="s">
        <v>55</v>
      </c>
    </row>
    <row r="3" spans="1:10" ht="15" customHeight="1" x14ac:dyDescent="0.25">
      <c r="A3" t="str">
        <f>+B3&amp;C3</f>
        <v>ALFA VIDA45169</v>
      </c>
      <c r="B3" s="1" t="s">
        <v>22</v>
      </c>
      <c r="C3" s="34">
        <v>45169</v>
      </c>
      <c r="D3" s="77">
        <v>23449522.399999999</v>
      </c>
      <c r="E3" s="77">
        <v>3257307.4</v>
      </c>
      <c r="F3" s="77">
        <v>48859.61</v>
      </c>
      <c r="G3" s="77">
        <v>7427269.4400000004</v>
      </c>
      <c r="H3" s="77">
        <v>154713.76999999999</v>
      </c>
      <c r="I3" s="21">
        <f>+H3+F3</f>
        <v>203573.38</v>
      </c>
      <c r="J3" s="78"/>
    </row>
    <row r="4" spans="1:10" ht="15" customHeight="1" x14ac:dyDescent="0.25">
      <c r="A4" t="str">
        <f t="shared" ref="A4:A62" si="0">+B4&amp;C4</f>
        <v>ALFA VIDA45199</v>
      </c>
      <c r="B4" s="1" t="s">
        <v>22</v>
      </c>
      <c r="C4" s="34">
        <v>45199</v>
      </c>
      <c r="D4" s="77">
        <v>24089623.239999998</v>
      </c>
      <c r="E4" s="77">
        <v>3320029.39</v>
      </c>
      <c r="F4" s="77">
        <v>49800.44</v>
      </c>
      <c r="G4" s="77">
        <v>7347806.0199999996</v>
      </c>
      <c r="H4" s="77">
        <v>151459.96</v>
      </c>
      <c r="I4" s="21">
        <f t="shared" ref="I4:I62" si="1">+H4+F4</f>
        <v>201260.4</v>
      </c>
    </row>
    <row r="5" spans="1:10" ht="15" customHeight="1" x14ac:dyDescent="0.25">
      <c r="A5" t="str">
        <f t="shared" si="0"/>
        <v>ALFA VIDA45230</v>
      </c>
      <c r="B5" s="1" t="s">
        <v>22</v>
      </c>
      <c r="C5" s="34">
        <v>45230</v>
      </c>
      <c r="D5" s="77">
        <v>24466524.190000001</v>
      </c>
      <c r="E5" s="77">
        <v>3688991.02</v>
      </c>
      <c r="F5" s="77">
        <v>55334.87</v>
      </c>
      <c r="G5" s="77">
        <v>7373677.6799999997</v>
      </c>
      <c r="H5" s="77">
        <v>151763.81</v>
      </c>
      <c r="I5" s="21">
        <f t="shared" si="1"/>
        <v>207098.68</v>
      </c>
    </row>
    <row r="6" spans="1:10" ht="15" customHeight="1" x14ac:dyDescent="0.25">
      <c r="A6" t="str">
        <f t="shared" si="0"/>
        <v>ALLIANZ VIDA45169</v>
      </c>
      <c r="B6" s="1" t="s">
        <v>96</v>
      </c>
      <c r="C6" s="34">
        <v>45169</v>
      </c>
      <c r="D6" s="77">
        <v>2786542.61</v>
      </c>
      <c r="E6" s="77">
        <v>55767.88</v>
      </c>
      <c r="F6" s="77">
        <v>836.52</v>
      </c>
      <c r="G6" s="77">
        <v>219217.23</v>
      </c>
      <c r="H6" s="77">
        <v>5873.22</v>
      </c>
      <c r="I6" s="21">
        <f t="shared" si="1"/>
        <v>6709.74</v>
      </c>
    </row>
    <row r="7" spans="1:10" ht="15" customHeight="1" x14ac:dyDescent="0.25">
      <c r="A7" t="str">
        <f t="shared" si="0"/>
        <v>ALLIANZ VIDA45199</v>
      </c>
      <c r="B7" s="1" t="s">
        <v>96</v>
      </c>
      <c r="C7" s="34">
        <v>45199</v>
      </c>
      <c r="D7" s="77">
        <v>2643156.4700000002</v>
      </c>
      <c r="E7" s="77">
        <v>57636.63</v>
      </c>
      <c r="F7" s="77">
        <v>864.55</v>
      </c>
      <c r="G7" s="77">
        <v>202571.15</v>
      </c>
      <c r="H7" s="77">
        <v>5041.01</v>
      </c>
      <c r="I7" s="21">
        <f t="shared" si="1"/>
        <v>5905.56</v>
      </c>
    </row>
    <row r="8" spans="1:10" ht="15" customHeight="1" x14ac:dyDescent="0.25">
      <c r="A8" t="str">
        <f t="shared" si="0"/>
        <v>ALLIANZ VIDA45230</v>
      </c>
      <c r="B8" s="1" t="s">
        <v>96</v>
      </c>
      <c r="C8" s="34">
        <v>45230</v>
      </c>
      <c r="D8" s="77">
        <v>2634368.0099999998</v>
      </c>
      <c r="E8" s="77">
        <v>58270.93</v>
      </c>
      <c r="F8" s="77">
        <v>874.06</v>
      </c>
      <c r="G8" s="77">
        <v>212223.77</v>
      </c>
      <c r="H8" s="77">
        <v>5371.89</v>
      </c>
      <c r="I8" s="21">
        <f t="shared" si="1"/>
        <v>6245.9500000000007</v>
      </c>
    </row>
    <row r="9" spans="1:10" ht="15" customHeight="1" x14ac:dyDescent="0.25">
      <c r="A9" t="str">
        <f t="shared" si="0"/>
        <v>ASULADO45169</v>
      </c>
      <c r="B9" s="1" t="s">
        <v>114</v>
      </c>
      <c r="C9" s="34">
        <v>45169</v>
      </c>
      <c r="D9" s="77">
        <v>11941491.35</v>
      </c>
      <c r="E9" s="77">
        <v>352156.15</v>
      </c>
      <c r="F9" s="77">
        <v>5282.34</v>
      </c>
      <c r="G9" s="77">
        <v>456935.14</v>
      </c>
      <c r="H9" s="77">
        <v>16743.75</v>
      </c>
      <c r="I9" s="21">
        <f t="shared" si="1"/>
        <v>22026.09</v>
      </c>
    </row>
    <row r="10" spans="1:10" ht="15" customHeight="1" x14ac:dyDescent="0.25">
      <c r="A10" t="str">
        <f t="shared" si="0"/>
        <v>ASULADO45199</v>
      </c>
      <c r="B10" s="1" t="s">
        <v>114</v>
      </c>
      <c r="C10" s="34">
        <v>45199</v>
      </c>
      <c r="D10" s="77">
        <v>12533507.98</v>
      </c>
      <c r="E10" s="77">
        <v>403157.39</v>
      </c>
      <c r="F10" s="77">
        <v>6047.36</v>
      </c>
      <c r="G10" s="77">
        <v>491281.48</v>
      </c>
      <c r="H10" s="77">
        <v>18176.28</v>
      </c>
      <c r="I10" s="21">
        <f t="shared" si="1"/>
        <v>24223.64</v>
      </c>
    </row>
    <row r="11" spans="1:10" ht="15" customHeight="1" x14ac:dyDescent="0.25">
      <c r="A11" t="str">
        <f t="shared" si="0"/>
        <v>ASULADO45230</v>
      </c>
      <c r="B11" s="1" t="s">
        <v>114</v>
      </c>
      <c r="C11" s="34">
        <v>45230</v>
      </c>
      <c r="D11" s="77">
        <v>12992778.689999999</v>
      </c>
      <c r="E11" s="77">
        <v>384594.75</v>
      </c>
      <c r="F11" s="77">
        <v>5768.92</v>
      </c>
      <c r="G11" s="77">
        <v>547611.85</v>
      </c>
      <c r="H11" s="77">
        <v>19213.79</v>
      </c>
      <c r="I11" s="21">
        <f t="shared" si="1"/>
        <v>24982.71</v>
      </c>
    </row>
    <row r="12" spans="1:10" ht="15" customHeight="1" x14ac:dyDescent="0.25">
      <c r="A12" t="str">
        <f t="shared" si="0"/>
        <v>AURORA VIDA45169</v>
      </c>
      <c r="B12" s="1" t="s">
        <v>23</v>
      </c>
      <c r="C12" s="34">
        <v>45169</v>
      </c>
      <c r="D12" s="77">
        <v>19231.48</v>
      </c>
      <c r="E12" s="77">
        <v>585.07000000000005</v>
      </c>
      <c r="F12" s="77">
        <v>8.7799999999999994</v>
      </c>
      <c r="G12" s="77">
        <v>10722.81</v>
      </c>
      <c r="H12" s="77">
        <v>583.25</v>
      </c>
      <c r="I12" s="21">
        <f t="shared" si="1"/>
        <v>592.03</v>
      </c>
    </row>
    <row r="13" spans="1:10" ht="15" customHeight="1" x14ac:dyDescent="0.25">
      <c r="A13" t="str">
        <f t="shared" si="0"/>
        <v>AURORA VIDA45199</v>
      </c>
      <c r="B13" s="1" t="s">
        <v>23</v>
      </c>
      <c r="C13" s="34">
        <v>45199</v>
      </c>
      <c r="D13" s="77">
        <v>15789.1</v>
      </c>
      <c r="E13" s="77">
        <v>1466.12</v>
      </c>
      <c r="F13" s="77">
        <v>21.99</v>
      </c>
      <c r="G13" s="77">
        <v>9999.4500000000007</v>
      </c>
      <c r="H13" s="77">
        <v>580.80999999999995</v>
      </c>
      <c r="I13" s="21">
        <f t="shared" si="1"/>
        <v>602.79999999999995</v>
      </c>
    </row>
    <row r="14" spans="1:10" ht="15" customHeight="1" x14ac:dyDescent="0.25">
      <c r="A14" t="str">
        <f t="shared" si="0"/>
        <v>AURORA VIDA45230</v>
      </c>
      <c r="B14" s="1" t="s">
        <v>23</v>
      </c>
      <c r="C14" s="34">
        <v>45230</v>
      </c>
      <c r="D14" s="77">
        <v>17374.11</v>
      </c>
      <c r="E14" s="77">
        <v>3526.89</v>
      </c>
      <c r="F14" s="77">
        <v>52.9</v>
      </c>
      <c r="G14" s="77">
        <v>6724.72</v>
      </c>
      <c r="H14" s="77">
        <v>433.3</v>
      </c>
      <c r="I14" s="21">
        <f t="shared" si="1"/>
        <v>486.2</v>
      </c>
    </row>
    <row r="15" spans="1:10" ht="15" customHeight="1" x14ac:dyDescent="0.25">
      <c r="A15" t="str">
        <f t="shared" si="0"/>
        <v>AXA COLPATRIA VIDA45169</v>
      </c>
      <c r="B15" s="1" t="s">
        <v>24</v>
      </c>
      <c r="C15" s="34">
        <v>45169</v>
      </c>
      <c r="D15" s="77">
        <v>3242927.74</v>
      </c>
      <c r="E15" s="77">
        <v>352153.79</v>
      </c>
      <c r="F15" s="77">
        <v>5282.31</v>
      </c>
      <c r="G15" s="77">
        <v>1205015.3500000001</v>
      </c>
      <c r="H15" s="77">
        <v>24226.77</v>
      </c>
      <c r="I15" s="21">
        <f t="shared" si="1"/>
        <v>29509.08</v>
      </c>
    </row>
    <row r="16" spans="1:10" ht="15" customHeight="1" x14ac:dyDescent="0.25">
      <c r="A16" t="str">
        <f t="shared" si="0"/>
        <v>AXA COLPATRIA VIDA45199</v>
      </c>
      <c r="B16" s="1" t="s">
        <v>24</v>
      </c>
      <c r="C16" s="34">
        <v>45199</v>
      </c>
      <c r="D16" s="77">
        <v>3192771.86</v>
      </c>
      <c r="E16" s="77">
        <v>401797.17</v>
      </c>
      <c r="F16" s="77">
        <v>6026.96</v>
      </c>
      <c r="G16" s="77">
        <v>1202684.28</v>
      </c>
      <c r="H16" s="77">
        <v>24262.080000000002</v>
      </c>
      <c r="I16" s="21">
        <f t="shared" si="1"/>
        <v>30289.040000000001</v>
      </c>
    </row>
    <row r="17" spans="1:9" ht="15" customHeight="1" x14ac:dyDescent="0.25">
      <c r="A17" t="str">
        <f t="shared" si="0"/>
        <v>AXA COLPATRIA VIDA45230</v>
      </c>
      <c r="B17" s="1" t="s">
        <v>24</v>
      </c>
      <c r="C17" s="34">
        <v>45230</v>
      </c>
      <c r="D17" s="77">
        <v>3206197.66</v>
      </c>
      <c r="E17" s="77">
        <v>399907.98</v>
      </c>
      <c r="F17" s="77">
        <v>5998.62</v>
      </c>
      <c r="G17" s="77">
        <v>1277164.99</v>
      </c>
      <c r="H17" s="77">
        <v>25839.29</v>
      </c>
      <c r="I17" s="21">
        <f t="shared" si="1"/>
        <v>31837.91</v>
      </c>
    </row>
    <row r="18" spans="1:9" ht="15" customHeight="1" x14ac:dyDescent="0.25">
      <c r="A18" t="str">
        <f t="shared" si="0"/>
        <v>BBVA SEGUROS VIDA45169</v>
      </c>
      <c r="B18" s="1" t="s">
        <v>25</v>
      </c>
      <c r="C18" s="34">
        <v>45169</v>
      </c>
      <c r="D18" s="77">
        <v>2377126.54</v>
      </c>
      <c r="E18" s="77">
        <v>166972.38</v>
      </c>
      <c r="F18" s="77">
        <v>2504.59</v>
      </c>
      <c r="G18" s="77">
        <v>634458.96</v>
      </c>
      <c r="H18" s="77">
        <v>12594.24</v>
      </c>
      <c r="I18" s="21">
        <f t="shared" si="1"/>
        <v>15098.83</v>
      </c>
    </row>
    <row r="19" spans="1:9" ht="15" customHeight="1" x14ac:dyDescent="0.25">
      <c r="A19" t="str">
        <f t="shared" si="0"/>
        <v>BBVA SEGUROS VIDA45199</v>
      </c>
      <c r="B19" s="1" t="s">
        <v>25</v>
      </c>
      <c r="C19" s="34">
        <v>45199</v>
      </c>
      <c r="D19" s="77">
        <v>2428710.75</v>
      </c>
      <c r="E19" s="77">
        <v>177749.52</v>
      </c>
      <c r="F19" s="77">
        <v>2666.24</v>
      </c>
      <c r="G19" s="77">
        <v>626511.09</v>
      </c>
      <c r="H19" s="77">
        <v>12929.42</v>
      </c>
      <c r="I19" s="21">
        <f t="shared" si="1"/>
        <v>15595.66</v>
      </c>
    </row>
    <row r="20" spans="1:9" ht="15" customHeight="1" x14ac:dyDescent="0.25">
      <c r="A20" t="str">
        <f t="shared" si="0"/>
        <v>BBVA SEGUROS VIDA45230</v>
      </c>
      <c r="B20" s="1" t="s">
        <v>25</v>
      </c>
      <c r="C20" s="34">
        <v>45230</v>
      </c>
      <c r="D20" s="77">
        <v>2522986.0299999998</v>
      </c>
      <c r="E20" s="77">
        <v>183098.17</v>
      </c>
      <c r="F20" s="77">
        <v>2746.47</v>
      </c>
      <c r="G20" s="77">
        <v>629251.87</v>
      </c>
      <c r="H20" s="77">
        <v>12908.7</v>
      </c>
      <c r="I20" s="21">
        <f t="shared" si="1"/>
        <v>15655.17</v>
      </c>
    </row>
    <row r="21" spans="1:9" ht="15" customHeight="1" x14ac:dyDescent="0.25">
      <c r="A21" t="str">
        <f t="shared" si="0"/>
        <v>BMI COLOMBIA45169</v>
      </c>
      <c r="B21" s="1" t="s">
        <v>100</v>
      </c>
      <c r="C21" s="34">
        <v>45169</v>
      </c>
      <c r="D21" s="77">
        <v>43745.79</v>
      </c>
      <c r="E21" s="77">
        <v>0</v>
      </c>
      <c r="F21" s="77">
        <v>0</v>
      </c>
      <c r="G21" s="77">
        <v>56838.07</v>
      </c>
      <c r="H21" s="77">
        <v>994.6</v>
      </c>
      <c r="I21" s="21">
        <f t="shared" si="1"/>
        <v>994.6</v>
      </c>
    </row>
    <row r="22" spans="1:9" ht="15" customHeight="1" x14ac:dyDescent="0.25">
      <c r="A22" t="str">
        <f t="shared" si="0"/>
        <v>BMI COLOMBIA45199</v>
      </c>
      <c r="B22" s="1" t="s">
        <v>100</v>
      </c>
      <c r="C22" s="34">
        <v>45199</v>
      </c>
      <c r="D22" s="77">
        <v>45862.05</v>
      </c>
      <c r="E22" s="77">
        <v>0</v>
      </c>
      <c r="F22" s="77">
        <v>0</v>
      </c>
      <c r="G22" s="77">
        <v>59078.239999999998</v>
      </c>
      <c r="H22" s="77">
        <v>1033.71</v>
      </c>
      <c r="I22" s="21">
        <f t="shared" si="1"/>
        <v>1033.71</v>
      </c>
    </row>
    <row r="23" spans="1:9" ht="15" customHeight="1" x14ac:dyDescent="0.25">
      <c r="A23" t="str">
        <f t="shared" si="0"/>
        <v>BMI COLOMBIA45230</v>
      </c>
      <c r="B23" s="1" t="s">
        <v>100</v>
      </c>
      <c r="C23" s="34">
        <v>45230</v>
      </c>
      <c r="D23" s="77">
        <v>43923.81</v>
      </c>
      <c r="E23" s="77">
        <v>0</v>
      </c>
      <c r="F23" s="77">
        <v>0</v>
      </c>
      <c r="G23" s="77">
        <v>61878.9</v>
      </c>
      <c r="H23" s="77">
        <v>1012.91</v>
      </c>
      <c r="I23" s="21">
        <f t="shared" si="1"/>
        <v>1012.91</v>
      </c>
    </row>
    <row r="24" spans="1:9" ht="15" customHeight="1" x14ac:dyDescent="0.25">
      <c r="A24" t="str">
        <f t="shared" si="0"/>
        <v>BOLIVAR VIDA45169</v>
      </c>
      <c r="B24" s="1" t="s">
        <v>26</v>
      </c>
      <c r="C24" s="34">
        <v>45169</v>
      </c>
      <c r="D24" s="77">
        <v>7142287.25</v>
      </c>
      <c r="E24" s="77">
        <v>930332.4</v>
      </c>
      <c r="F24" s="77">
        <v>14567.84</v>
      </c>
      <c r="G24" s="77">
        <v>5869037.6299999999</v>
      </c>
      <c r="H24" s="77">
        <v>114991.63</v>
      </c>
      <c r="I24" s="21">
        <f t="shared" si="1"/>
        <v>129559.47</v>
      </c>
    </row>
    <row r="25" spans="1:9" ht="15" customHeight="1" x14ac:dyDescent="0.25">
      <c r="A25" t="str">
        <f t="shared" si="0"/>
        <v>BOLIVAR VIDA45199</v>
      </c>
      <c r="B25" s="1" t="s">
        <v>26</v>
      </c>
      <c r="C25" s="34">
        <v>45199</v>
      </c>
      <c r="D25" s="77">
        <v>6599810.0800000001</v>
      </c>
      <c r="E25" s="77">
        <v>960574.98</v>
      </c>
      <c r="F25" s="77">
        <v>15062.82</v>
      </c>
      <c r="G25" s="77">
        <v>5825868.0300000003</v>
      </c>
      <c r="H25" s="77">
        <v>115715.07</v>
      </c>
      <c r="I25" s="21">
        <f t="shared" si="1"/>
        <v>130777.89000000001</v>
      </c>
    </row>
    <row r="26" spans="1:9" ht="15" customHeight="1" x14ac:dyDescent="0.25">
      <c r="A26" t="str">
        <f t="shared" si="0"/>
        <v>BOLIVAR VIDA45230</v>
      </c>
      <c r="B26" s="1" t="s">
        <v>26</v>
      </c>
      <c r="C26" s="34">
        <v>45230</v>
      </c>
      <c r="D26" s="77">
        <v>6500504.8099999996</v>
      </c>
      <c r="E26" s="77">
        <v>988977.7</v>
      </c>
      <c r="F26" s="77">
        <v>15449.7</v>
      </c>
      <c r="G26" s="77">
        <v>5966217.2800000003</v>
      </c>
      <c r="H26" s="77">
        <v>117654.74</v>
      </c>
      <c r="I26" s="21">
        <f t="shared" si="1"/>
        <v>133104.44</v>
      </c>
    </row>
    <row r="27" spans="1:9" ht="15" customHeight="1" x14ac:dyDescent="0.25">
      <c r="A27" t="str">
        <f t="shared" si="0"/>
        <v>COLMENA ARL45169</v>
      </c>
      <c r="B27" s="1" t="s">
        <v>111</v>
      </c>
      <c r="C27" s="34">
        <v>45169</v>
      </c>
      <c r="D27" s="77">
        <v>1663426.46</v>
      </c>
      <c r="E27" s="77">
        <v>263420.25</v>
      </c>
      <c r="F27" s="77">
        <v>3951.3</v>
      </c>
      <c r="G27" s="77">
        <v>634701.68999999994</v>
      </c>
      <c r="H27" s="77">
        <v>13148.2</v>
      </c>
      <c r="I27" s="21">
        <f t="shared" si="1"/>
        <v>17099.5</v>
      </c>
    </row>
    <row r="28" spans="1:9" ht="15" customHeight="1" x14ac:dyDescent="0.25">
      <c r="A28" t="str">
        <f t="shared" si="0"/>
        <v>COLMENA ARL45199</v>
      </c>
      <c r="B28" s="1" t="s">
        <v>111</v>
      </c>
      <c r="C28" s="34">
        <v>45199</v>
      </c>
      <c r="D28" s="77">
        <v>1610935.12</v>
      </c>
      <c r="E28" s="77">
        <v>354191.1</v>
      </c>
      <c r="F28" s="77">
        <v>5312.87</v>
      </c>
      <c r="G28" s="77">
        <v>614981.17000000004</v>
      </c>
      <c r="H28" s="77">
        <v>12938.27</v>
      </c>
      <c r="I28" s="21">
        <f t="shared" si="1"/>
        <v>18251.14</v>
      </c>
    </row>
    <row r="29" spans="1:9" ht="15" customHeight="1" x14ac:dyDescent="0.25">
      <c r="A29" t="str">
        <f t="shared" si="0"/>
        <v>COLMENA ARL45230</v>
      </c>
      <c r="B29" s="1" t="s">
        <v>111</v>
      </c>
      <c r="C29" s="34">
        <v>45230</v>
      </c>
      <c r="D29" s="77">
        <v>1730971.77</v>
      </c>
      <c r="E29" s="77">
        <v>333251.57</v>
      </c>
      <c r="F29" s="77">
        <v>4998.7700000000004</v>
      </c>
      <c r="G29" s="77">
        <v>615521.99</v>
      </c>
      <c r="H29" s="77">
        <v>12922.48</v>
      </c>
      <c r="I29" s="21">
        <f t="shared" si="1"/>
        <v>17921.25</v>
      </c>
    </row>
    <row r="30" spans="1:9" ht="15" customHeight="1" x14ac:dyDescent="0.25">
      <c r="A30" t="str">
        <f t="shared" si="0"/>
        <v>COLMENA VIDA45169</v>
      </c>
      <c r="B30" s="1" t="s">
        <v>112</v>
      </c>
      <c r="C30" s="34">
        <v>45169</v>
      </c>
      <c r="D30" s="77">
        <v>106573.43</v>
      </c>
      <c r="E30" s="77">
        <v>26521.88</v>
      </c>
      <c r="F30" s="77">
        <v>397.83</v>
      </c>
      <c r="G30" s="77">
        <v>181023.64</v>
      </c>
      <c r="H30" s="77">
        <v>3976.88</v>
      </c>
      <c r="I30" s="21">
        <f t="shared" si="1"/>
        <v>4374.71</v>
      </c>
    </row>
    <row r="31" spans="1:9" ht="15" customHeight="1" x14ac:dyDescent="0.25">
      <c r="A31" t="str">
        <f t="shared" si="0"/>
        <v>COLMENA VIDA45199</v>
      </c>
      <c r="B31" s="1" t="s">
        <v>112</v>
      </c>
      <c r="C31" s="34">
        <v>45199</v>
      </c>
      <c r="D31" s="77">
        <v>94335.73</v>
      </c>
      <c r="E31" s="77">
        <v>26.73</v>
      </c>
      <c r="F31" s="77">
        <v>0.4</v>
      </c>
      <c r="G31" s="77">
        <v>223001.98</v>
      </c>
      <c r="H31" s="77">
        <v>4771.1400000000003</v>
      </c>
      <c r="I31" s="21">
        <f t="shared" si="1"/>
        <v>4771.54</v>
      </c>
    </row>
    <row r="32" spans="1:9" ht="15" customHeight="1" x14ac:dyDescent="0.25">
      <c r="A32" t="str">
        <f t="shared" si="0"/>
        <v>COLMENA VIDA45230</v>
      </c>
      <c r="B32" s="1" t="s">
        <v>112</v>
      </c>
      <c r="C32" s="34">
        <v>45230</v>
      </c>
      <c r="D32" s="77">
        <v>119535.81</v>
      </c>
      <c r="E32" s="77">
        <v>29760.57</v>
      </c>
      <c r="F32" s="77">
        <v>446.41</v>
      </c>
      <c r="G32" s="77">
        <v>165850.42000000001</v>
      </c>
      <c r="H32" s="77">
        <v>3278.43</v>
      </c>
      <c r="I32" s="21">
        <f t="shared" si="1"/>
        <v>3724.8399999999997</v>
      </c>
    </row>
    <row r="33" spans="1:9" ht="15" customHeight="1" x14ac:dyDescent="0.25">
      <c r="A33" t="str">
        <f t="shared" si="0"/>
        <v>COLSANITAS45169</v>
      </c>
      <c r="B33" s="1" t="s">
        <v>113</v>
      </c>
      <c r="C33" s="34">
        <v>45169</v>
      </c>
      <c r="D33" s="77">
        <v>11194.04</v>
      </c>
      <c r="E33" s="77">
        <v>4376.66</v>
      </c>
      <c r="F33" s="77">
        <v>65.650000000000006</v>
      </c>
      <c r="G33" s="77">
        <v>3711.06</v>
      </c>
      <c r="H33" s="77">
        <v>315.44</v>
      </c>
      <c r="I33" s="21">
        <f t="shared" si="1"/>
        <v>381.09000000000003</v>
      </c>
    </row>
    <row r="34" spans="1:9" ht="15" customHeight="1" x14ac:dyDescent="0.25">
      <c r="A34" t="str">
        <f t="shared" si="0"/>
        <v>COLSANITAS45199</v>
      </c>
      <c r="B34" s="1" t="s">
        <v>113</v>
      </c>
      <c r="C34" s="34">
        <v>45199</v>
      </c>
      <c r="D34" s="77">
        <v>12911.92</v>
      </c>
      <c r="E34" s="77">
        <v>5588.38</v>
      </c>
      <c r="F34" s="77">
        <v>83.83</v>
      </c>
      <c r="G34" s="77">
        <v>4153.8100000000004</v>
      </c>
      <c r="H34" s="77">
        <v>353.07</v>
      </c>
      <c r="I34" s="21">
        <f t="shared" si="1"/>
        <v>436.9</v>
      </c>
    </row>
    <row r="35" spans="1:9" ht="15" customHeight="1" x14ac:dyDescent="0.25">
      <c r="A35" t="str">
        <f t="shared" si="0"/>
        <v>COLSANITAS45230</v>
      </c>
      <c r="B35" s="1" t="s">
        <v>113</v>
      </c>
      <c r="C35" s="34">
        <v>45230</v>
      </c>
      <c r="D35" s="77">
        <v>15241.36</v>
      </c>
      <c r="E35" s="77">
        <v>6875.38</v>
      </c>
      <c r="F35" s="77">
        <v>103.13</v>
      </c>
      <c r="G35" s="77">
        <v>4366.5600000000004</v>
      </c>
      <c r="H35" s="77">
        <v>371.16</v>
      </c>
      <c r="I35" s="21">
        <f t="shared" si="1"/>
        <v>474.29</v>
      </c>
    </row>
    <row r="36" spans="1:9" ht="15" customHeight="1" x14ac:dyDescent="0.25">
      <c r="A36" t="str">
        <f t="shared" si="0"/>
        <v>EQUIDAD VIDA45169</v>
      </c>
      <c r="B36" s="1" t="s">
        <v>27</v>
      </c>
      <c r="C36" s="34">
        <v>45169</v>
      </c>
      <c r="D36" s="77">
        <v>464947.09</v>
      </c>
      <c r="E36" s="77">
        <v>27160.6</v>
      </c>
      <c r="F36" s="77">
        <v>407.41</v>
      </c>
      <c r="G36" s="77">
        <v>305375.55</v>
      </c>
      <c r="H36" s="77">
        <v>5220.83</v>
      </c>
      <c r="I36" s="21">
        <f t="shared" si="1"/>
        <v>5628.24</v>
      </c>
    </row>
    <row r="37" spans="1:9" ht="15" customHeight="1" x14ac:dyDescent="0.25">
      <c r="A37" t="str">
        <f t="shared" si="0"/>
        <v>EQUIDAD VIDA45199</v>
      </c>
      <c r="B37" s="1" t="s">
        <v>27</v>
      </c>
      <c r="C37" s="34">
        <v>45199</v>
      </c>
      <c r="D37" s="77">
        <v>459885.02</v>
      </c>
      <c r="E37" s="77">
        <v>26861.08</v>
      </c>
      <c r="F37" s="77">
        <v>402.92</v>
      </c>
      <c r="G37" s="77">
        <v>309068.13</v>
      </c>
      <c r="H37" s="77">
        <v>5244.53</v>
      </c>
      <c r="I37" s="21">
        <f t="shared" si="1"/>
        <v>5647.45</v>
      </c>
    </row>
    <row r="38" spans="1:9" ht="15" customHeight="1" x14ac:dyDescent="0.25">
      <c r="A38" t="str">
        <f t="shared" si="0"/>
        <v>EQUIDAD VIDA45230</v>
      </c>
      <c r="B38" s="1" t="s">
        <v>27</v>
      </c>
      <c r="C38" s="34">
        <v>45230</v>
      </c>
      <c r="D38" s="77">
        <v>471183.85</v>
      </c>
      <c r="E38" s="77">
        <v>26234.9</v>
      </c>
      <c r="F38" s="77">
        <v>393.52</v>
      </c>
      <c r="G38" s="77">
        <v>318693.3</v>
      </c>
      <c r="H38" s="77">
        <v>5351.02</v>
      </c>
      <c r="I38" s="21">
        <f t="shared" si="1"/>
        <v>5744.5400000000009</v>
      </c>
    </row>
    <row r="39" spans="1:9" ht="15" customHeight="1" x14ac:dyDescent="0.25">
      <c r="A39" t="str">
        <f t="shared" si="0"/>
        <v>ESTADO VIDA45169</v>
      </c>
      <c r="B39" s="1" t="s">
        <v>28</v>
      </c>
      <c r="C39" s="34">
        <v>45169</v>
      </c>
      <c r="D39" s="77">
        <v>28586</v>
      </c>
      <c r="E39" s="77">
        <v>31051.59</v>
      </c>
      <c r="F39" s="77">
        <v>465.77</v>
      </c>
      <c r="G39" s="77">
        <v>107185.37</v>
      </c>
      <c r="H39" s="77">
        <v>3406.02</v>
      </c>
      <c r="I39" s="21">
        <f t="shared" si="1"/>
        <v>3871.79</v>
      </c>
    </row>
    <row r="40" spans="1:9" ht="15" customHeight="1" x14ac:dyDescent="0.25">
      <c r="A40" t="str">
        <f t="shared" si="0"/>
        <v>ESTADO VIDA45199</v>
      </c>
      <c r="B40" s="1" t="s">
        <v>28</v>
      </c>
      <c r="C40" s="34">
        <v>45199</v>
      </c>
      <c r="D40" s="77">
        <v>28112.18</v>
      </c>
      <c r="E40" s="77">
        <v>30193.02</v>
      </c>
      <c r="F40" s="77">
        <v>452.9</v>
      </c>
      <c r="G40" s="77">
        <v>105760.36</v>
      </c>
      <c r="H40" s="77">
        <v>3322.65</v>
      </c>
      <c r="I40" s="21">
        <f t="shared" si="1"/>
        <v>3775.55</v>
      </c>
    </row>
    <row r="41" spans="1:9" ht="15" customHeight="1" x14ac:dyDescent="0.25">
      <c r="A41" t="str">
        <f t="shared" si="0"/>
        <v>ESTADO VIDA45230</v>
      </c>
      <c r="B41" s="1" t="s">
        <v>28</v>
      </c>
      <c r="C41" s="34">
        <v>45230</v>
      </c>
      <c r="D41" s="77">
        <v>28337.71</v>
      </c>
      <c r="E41" s="77">
        <v>29214.959999999999</v>
      </c>
      <c r="F41" s="77">
        <v>438.22</v>
      </c>
      <c r="G41" s="77">
        <v>104766.74</v>
      </c>
      <c r="H41" s="77">
        <v>3153.23</v>
      </c>
      <c r="I41" s="21">
        <f>+H41+F41</f>
        <v>3591.45</v>
      </c>
    </row>
    <row r="42" spans="1:9" ht="15" customHeight="1" x14ac:dyDescent="0.25">
      <c r="A42" t="str">
        <f t="shared" si="0"/>
        <v>GLOBAL45169</v>
      </c>
      <c r="B42" s="1" t="s">
        <v>29</v>
      </c>
      <c r="C42" s="34">
        <v>45169</v>
      </c>
      <c r="D42" s="77">
        <v>2409449.44</v>
      </c>
      <c r="E42" s="77">
        <v>249240.43</v>
      </c>
      <c r="F42" s="77">
        <v>5530.47</v>
      </c>
      <c r="G42" s="77">
        <v>2856304.49</v>
      </c>
      <c r="H42" s="77">
        <v>75760.3</v>
      </c>
      <c r="I42" s="21">
        <f t="shared" si="1"/>
        <v>81290.77</v>
      </c>
    </row>
    <row r="43" spans="1:9" ht="15" customHeight="1" x14ac:dyDescent="0.25">
      <c r="A43" t="str">
        <f t="shared" si="0"/>
        <v>GLOBAL45199</v>
      </c>
      <c r="B43" s="1" t="s">
        <v>29</v>
      </c>
      <c r="C43" s="34">
        <v>45199</v>
      </c>
      <c r="D43" s="77">
        <v>2476698.7799999998</v>
      </c>
      <c r="E43" s="77">
        <v>274022.15999999997</v>
      </c>
      <c r="F43" s="77">
        <v>4844.95</v>
      </c>
      <c r="G43" s="77">
        <v>2828133.1</v>
      </c>
      <c r="H43" s="77">
        <v>76413.7</v>
      </c>
      <c r="I43" s="21">
        <f t="shared" si="1"/>
        <v>81258.649999999994</v>
      </c>
    </row>
    <row r="44" spans="1:9" ht="15" customHeight="1" x14ac:dyDescent="0.25">
      <c r="A44" t="str">
        <f t="shared" si="0"/>
        <v>GLOBAL45230</v>
      </c>
      <c r="B44" s="1" t="s">
        <v>29</v>
      </c>
      <c r="C44" s="34">
        <v>45230</v>
      </c>
      <c r="D44" s="77">
        <v>2461484.9300000002</v>
      </c>
      <c r="E44" s="77">
        <v>286782.32</v>
      </c>
      <c r="F44" s="77">
        <v>5717.31</v>
      </c>
      <c r="G44" s="77">
        <v>2870898.32</v>
      </c>
      <c r="H44" s="77">
        <v>78026.23</v>
      </c>
      <c r="I44" s="21">
        <f t="shared" si="1"/>
        <v>83743.539999999994</v>
      </c>
    </row>
    <row r="45" spans="1:9" ht="15" customHeight="1" x14ac:dyDescent="0.25">
      <c r="A45" t="str">
        <f t="shared" si="0"/>
        <v>MAPFRE VIDA45169</v>
      </c>
      <c r="B45" s="1" t="s">
        <v>30</v>
      </c>
      <c r="C45" s="34">
        <v>45169</v>
      </c>
      <c r="D45" s="77">
        <v>4397204.92</v>
      </c>
      <c r="E45" s="77">
        <v>161571.23000000001</v>
      </c>
      <c r="F45" s="77">
        <v>2401.0700000000002</v>
      </c>
      <c r="G45" s="77">
        <v>1550273.03</v>
      </c>
      <c r="H45" s="77">
        <v>20194.400000000001</v>
      </c>
      <c r="I45" s="21">
        <f t="shared" si="1"/>
        <v>22595.47</v>
      </c>
    </row>
    <row r="46" spans="1:9" ht="15" customHeight="1" x14ac:dyDescent="0.25">
      <c r="A46" t="str">
        <f t="shared" si="0"/>
        <v>MAPFRE VIDA45199</v>
      </c>
      <c r="B46" s="1" t="s">
        <v>30</v>
      </c>
      <c r="C46" s="34">
        <v>45199</v>
      </c>
      <c r="D46" s="77">
        <v>4427555.76</v>
      </c>
      <c r="E46" s="77">
        <v>164447.09</v>
      </c>
      <c r="F46" s="77">
        <v>2444.21</v>
      </c>
      <c r="G46" s="77">
        <v>1526222.76</v>
      </c>
      <c r="H46" s="77">
        <v>19808.939999999999</v>
      </c>
      <c r="I46" s="21">
        <f t="shared" si="1"/>
        <v>22253.149999999998</v>
      </c>
    </row>
    <row r="47" spans="1:9" ht="15" customHeight="1" x14ac:dyDescent="0.25">
      <c r="A47" t="str">
        <f t="shared" si="0"/>
        <v>MAPFRE VIDA45230</v>
      </c>
      <c r="B47" s="1" t="s">
        <v>30</v>
      </c>
      <c r="C47" s="34">
        <v>45230</v>
      </c>
      <c r="D47" s="77">
        <v>4429302.6399999997</v>
      </c>
      <c r="E47" s="77">
        <v>162981.04999999999</v>
      </c>
      <c r="F47" s="77">
        <v>2422.2199999999998</v>
      </c>
      <c r="G47" s="77">
        <v>1524013.46</v>
      </c>
      <c r="H47" s="77">
        <v>19272.2</v>
      </c>
      <c r="I47" s="21">
        <f t="shared" si="1"/>
        <v>21694.420000000002</v>
      </c>
    </row>
    <row r="48" spans="1:9" ht="15" customHeight="1" x14ac:dyDescent="0.25">
      <c r="A48" t="str">
        <f t="shared" si="0"/>
        <v>METLIFE45169</v>
      </c>
      <c r="B48" s="1" t="s">
        <v>31</v>
      </c>
      <c r="C48" s="34">
        <v>45169</v>
      </c>
      <c r="D48" s="77">
        <v>1773248.2</v>
      </c>
      <c r="E48" s="77">
        <v>10067.65</v>
      </c>
      <c r="F48" s="77">
        <v>151.01</v>
      </c>
      <c r="G48" s="77">
        <v>384190.52</v>
      </c>
      <c r="H48" s="77">
        <v>11106.92</v>
      </c>
      <c r="I48" s="21">
        <f t="shared" si="1"/>
        <v>11257.93</v>
      </c>
    </row>
    <row r="49" spans="1:9" ht="15" customHeight="1" x14ac:dyDescent="0.25">
      <c r="A49" t="str">
        <f t="shared" si="0"/>
        <v>METLIFE45199</v>
      </c>
      <c r="B49" s="1" t="s">
        <v>31</v>
      </c>
      <c r="C49" s="34">
        <v>45199</v>
      </c>
      <c r="D49" s="77">
        <v>1826439.11</v>
      </c>
      <c r="E49" s="77">
        <v>10062.379999999999</v>
      </c>
      <c r="F49" s="77">
        <v>150.94</v>
      </c>
      <c r="G49" s="77">
        <v>363796.49</v>
      </c>
      <c r="H49" s="77">
        <v>10847.52</v>
      </c>
      <c r="I49" s="21">
        <f t="shared" si="1"/>
        <v>10998.460000000001</v>
      </c>
    </row>
    <row r="50" spans="1:9" ht="15" customHeight="1" x14ac:dyDescent="0.25">
      <c r="A50" t="str">
        <f t="shared" si="0"/>
        <v>METLIFE45230</v>
      </c>
      <c r="B50" s="1" t="s">
        <v>31</v>
      </c>
      <c r="C50" s="34">
        <v>45230</v>
      </c>
      <c r="D50" s="77">
        <v>1868261.34</v>
      </c>
      <c r="E50" s="77">
        <v>10170.64</v>
      </c>
      <c r="F50" s="77">
        <v>152.56</v>
      </c>
      <c r="G50" s="77">
        <v>360240.04</v>
      </c>
      <c r="H50" s="77">
        <v>10196.93</v>
      </c>
      <c r="I50" s="21">
        <f t="shared" si="1"/>
        <v>10349.49</v>
      </c>
    </row>
    <row r="51" spans="1:9" ht="15" customHeight="1" x14ac:dyDescent="0.25">
      <c r="A51" t="str">
        <f t="shared" si="0"/>
        <v>PANAMERICAN VIDA45169</v>
      </c>
      <c r="B51" s="1" t="s">
        <v>32</v>
      </c>
      <c r="C51" s="34">
        <v>45169</v>
      </c>
      <c r="D51" s="77">
        <v>72337.31</v>
      </c>
      <c r="E51" s="77">
        <v>21690.57</v>
      </c>
      <c r="F51" s="77">
        <v>325.36</v>
      </c>
      <c r="G51" s="77">
        <v>166406.78</v>
      </c>
      <c r="H51" s="77">
        <v>5149.7</v>
      </c>
      <c r="I51" s="21">
        <f t="shared" si="1"/>
        <v>5475.0599999999995</v>
      </c>
    </row>
    <row r="52" spans="1:9" ht="15" customHeight="1" x14ac:dyDescent="0.25">
      <c r="A52" t="str">
        <f t="shared" si="0"/>
        <v>PANAMERICAN VIDA45199</v>
      </c>
      <c r="B52" s="1" t="s">
        <v>32</v>
      </c>
      <c r="C52" s="34">
        <v>45199</v>
      </c>
      <c r="D52" s="77">
        <v>70903.83</v>
      </c>
      <c r="E52" s="77">
        <v>24128.23</v>
      </c>
      <c r="F52" s="77">
        <v>361.92</v>
      </c>
      <c r="G52" s="77">
        <v>176319.21</v>
      </c>
      <c r="H52" s="77">
        <v>5651.58</v>
      </c>
      <c r="I52" s="21">
        <f t="shared" si="1"/>
        <v>6013.5</v>
      </c>
    </row>
    <row r="53" spans="1:9" ht="15" customHeight="1" x14ac:dyDescent="0.25">
      <c r="A53" t="str">
        <f t="shared" si="0"/>
        <v>PANAMERICAN VIDA45230</v>
      </c>
      <c r="B53" s="1" t="s">
        <v>32</v>
      </c>
      <c r="C53" s="34">
        <v>45230</v>
      </c>
      <c r="D53" s="77">
        <v>75997.179999999993</v>
      </c>
      <c r="E53" s="77">
        <v>23118.43</v>
      </c>
      <c r="F53" s="77">
        <v>346.78</v>
      </c>
      <c r="G53" s="77">
        <v>161282.35999999999</v>
      </c>
      <c r="H53" s="77">
        <v>4975.6499999999996</v>
      </c>
      <c r="I53" s="21">
        <f t="shared" si="1"/>
        <v>5322.4299999999994</v>
      </c>
    </row>
    <row r="54" spans="1:9" ht="15" customHeight="1" x14ac:dyDescent="0.25">
      <c r="A54" t="str">
        <f t="shared" si="0"/>
        <v>POSITIVA45169</v>
      </c>
      <c r="B54" s="1" t="s">
        <v>33</v>
      </c>
      <c r="C54" s="34">
        <v>45169</v>
      </c>
      <c r="D54" s="77">
        <v>6184027.6399999997</v>
      </c>
      <c r="E54" s="77">
        <v>1121631.3700000001</v>
      </c>
      <c r="F54" s="77">
        <v>16824.47</v>
      </c>
      <c r="G54" s="77">
        <v>2338020.14</v>
      </c>
      <c r="H54" s="77">
        <v>49670.75</v>
      </c>
      <c r="I54" s="21">
        <f t="shared" si="1"/>
        <v>66495.22</v>
      </c>
    </row>
    <row r="55" spans="1:9" ht="15" customHeight="1" x14ac:dyDescent="0.25">
      <c r="A55" t="str">
        <f t="shared" si="0"/>
        <v>POSITIVA45199</v>
      </c>
      <c r="B55" s="1" t="s">
        <v>33</v>
      </c>
      <c r="C55" s="34">
        <v>45199</v>
      </c>
      <c r="D55" s="77">
        <v>6321041.6699999999</v>
      </c>
      <c r="E55" s="77">
        <v>1156301.52</v>
      </c>
      <c r="F55" s="77">
        <v>17344.52</v>
      </c>
      <c r="G55" s="77">
        <v>2302716.69</v>
      </c>
      <c r="H55" s="77">
        <v>49126.92</v>
      </c>
      <c r="I55" s="21">
        <f t="shared" si="1"/>
        <v>66471.44</v>
      </c>
    </row>
    <row r="56" spans="1:9" ht="15" customHeight="1" x14ac:dyDescent="0.25">
      <c r="A56" t="str">
        <f t="shared" si="0"/>
        <v>POSITIVA45230</v>
      </c>
      <c r="B56" s="1" t="s">
        <v>33</v>
      </c>
      <c r="C56" s="34">
        <v>45230</v>
      </c>
      <c r="D56" s="77">
        <v>6430347.6900000004</v>
      </c>
      <c r="E56" s="77">
        <v>1150252.31</v>
      </c>
      <c r="F56" s="77">
        <v>17253.78</v>
      </c>
      <c r="G56" s="77">
        <v>2300618.98</v>
      </c>
      <c r="H56" s="77">
        <v>48607.12</v>
      </c>
      <c r="I56" s="21">
        <f t="shared" si="1"/>
        <v>65860.899999999994</v>
      </c>
    </row>
    <row r="57" spans="1:9" x14ac:dyDescent="0.25">
      <c r="A57" t="str">
        <f t="shared" si="0"/>
        <v>SKANDIA45169</v>
      </c>
      <c r="B57" t="s">
        <v>105</v>
      </c>
      <c r="C57" s="34">
        <v>45169</v>
      </c>
      <c r="D57" s="77">
        <v>721471.9</v>
      </c>
      <c r="E57" s="77">
        <v>159148.39000000001</v>
      </c>
      <c r="F57" s="77">
        <v>2409.4</v>
      </c>
      <c r="G57" s="77">
        <v>263887.06</v>
      </c>
      <c r="H57" s="77">
        <v>10218.44</v>
      </c>
      <c r="I57" s="21">
        <f t="shared" si="1"/>
        <v>12627.84</v>
      </c>
    </row>
    <row r="58" spans="1:9" x14ac:dyDescent="0.25">
      <c r="A58" t="str">
        <f t="shared" si="0"/>
        <v>SKANDIA45199</v>
      </c>
      <c r="B58" t="s">
        <v>105</v>
      </c>
      <c r="C58" s="34">
        <v>45199</v>
      </c>
      <c r="D58" s="77">
        <v>756736.28</v>
      </c>
      <c r="E58" s="77">
        <v>137062.63</v>
      </c>
      <c r="F58" s="77">
        <v>2072.2800000000002</v>
      </c>
      <c r="G58" s="77">
        <v>258817.57</v>
      </c>
      <c r="H58" s="77">
        <v>10061.709999999999</v>
      </c>
      <c r="I58" s="21">
        <f t="shared" si="1"/>
        <v>12133.99</v>
      </c>
    </row>
    <row r="59" spans="1:9" x14ac:dyDescent="0.25">
      <c r="A59" t="str">
        <f t="shared" si="0"/>
        <v>SKANDIA45230</v>
      </c>
      <c r="B59" t="s">
        <v>105</v>
      </c>
      <c r="C59" s="34">
        <v>45230</v>
      </c>
      <c r="D59" s="77">
        <v>763964.51</v>
      </c>
      <c r="E59" s="77">
        <v>139355.53</v>
      </c>
      <c r="F59" s="77">
        <v>2127.5</v>
      </c>
      <c r="G59" s="77">
        <v>257853.2</v>
      </c>
      <c r="H59" s="77">
        <v>10162.459999999999</v>
      </c>
      <c r="I59" s="21">
        <f t="shared" si="1"/>
        <v>12289.96</v>
      </c>
    </row>
    <row r="60" spans="1:9" x14ac:dyDescent="0.25">
      <c r="A60" t="str">
        <f t="shared" si="0"/>
        <v>SURAMERICANA VIDA45169</v>
      </c>
      <c r="B60" t="s">
        <v>34</v>
      </c>
      <c r="C60" s="80">
        <v>45169</v>
      </c>
      <c r="D60" s="77">
        <v>11048212.119999999</v>
      </c>
      <c r="E60" s="77">
        <v>647762.42000000004</v>
      </c>
      <c r="F60" s="77">
        <v>9716.2999999999993</v>
      </c>
      <c r="G60" s="77">
        <v>6266954.3700000001</v>
      </c>
      <c r="H60" s="77">
        <v>161352.65</v>
      </c>
      <c r="I60" s="21">
        <f t="shared" si="1"/>
        <v>171068.94999999998</v>
      </c>
    </row>
    <row r="61" spans="1:9" x14ac:dyDescent="0.25">
      <c r="A61" t="str">
        <f t="shared" si="0"/>
        <v>SURAMERICANA VIDA45199</v>
      </c>
      <c r="B61" t="s">
        <v>34</v>
      </c>
      <c r="C61" s="80">
        <v>45199</v>
      </c>
      <c r="D61" s="77">
        <v>11606009.960000001</v>
      </c>
      <c r="E61" s="77">
        <v>672311.31</v>
      </c>
      <c r="F61" s="77">
        <v>10084.51</v>
      </c>
      <c r="G61" s="77">
        <v>6650815.0899999999</v>
      </c>
      <c r="H61" s="77">
        <v>178663.5</v>
      </c>
      <c r="I61" s="21">
        <f t="shared" si="1"/>
        <v>188748.01</v>
      </c>
    </row>
    <row r="62" spans="1:9" x14ac:dyDescent="0.25">
      <c r="A62" t="str">
        <f t="shared" si="0"/>
        <v>SURAMERICANA VIDA45230</v>
      </c>
      <c r="B62" t="s">
        <v>34</v>
      </c>
      <c r="C62" s="80">
        <v>45230</v>
      </c>
      <c r="D62" s="77">
        <v>12064527.119999999</v>
      </c>
      <c r="E62" s="77">
        <v>683297.81</v>
      </c>
      <c r="F62" s="77">
        <v>10249.36</v>
      </c>
      <c r="G62" s="77">
        <v>6648419.9000000004</v>
      </c>
      <c r="H62" s="77">
        <v>175632.24</v>
      </c>
      <c r="I62" s="21">
        <f t="shared" si="1"/>
        <v>185881.59999999998</v>
      </c>
    </row>
    <row r="63" spans="1:9" x14ac:dyDescent="0.25">
      <c r="C63" s="80"/>
    </row>
    <row r="64" spans="1:9" x14ac:dyDescent="0.25">
      <c r="C64" s="80"/>
    </row>
    <row r="65" spans="3:3" x14ac:dyDescent="0.25">
      <c r="C65" s="80"/>
    </row>
    <row r="66" spans="3:3" x14ac:dyDescent="0.25">
      <c r="C66" s="80"/>
    </row>
    <row r="67" spans="3:3" x14ac:dyDescent="0.25">
      <c r="C67" s="80"/>
    </row>
    <row r="68" spans="3:3" x14ac:dyDescent="0.25">
      <c r="C68" s="80"/>
    </row>
    <row r="69" spans="3:3" x14ac:dyDescent="0.25">
      <c r="C69" s="80"/>
    </row>
    <row r="70" spans="3:3" x14ac:dyDescent="0.25">
      <c r="C70" s="80"/>
    </row>
    <row r="71" spans="3:3" x14ac:dyDescent="0.25">
      <c r="C71" s="80"/>
    </row>
    <row r="72" spans="3:3" x14ac:dyDescent="0.25">
      <c r="C72" s="80"/>
    </row>
    <row r="73" spans="3:3" x14ac:dyDescent="0.25">
      <c r="C73" s="80"/>
    </row>
    <row r="74" spans="3:3" x14ac:dyDescent="0.25">
      <c r="C74" s="80"/>
    </row>
    <row r="75" spans="3:3" x14ac:dyDescent="0.25">
      <c r="C75" s="80"/>
    </row>
    <row r="76" spans="3:3" x14ac:dyDescent="0.25">
      <c r="C76" s="80"/>
    </row>
    <row r="77" spans="3:3" x14ac:dyDescent="0.25">
      <c r="C77" s="8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/>
  <dimension ref="A1:R50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:E3"/>
    </sheetView>
  </sheetViews>
  <sheetFormatPr baseColWidth="10" defaultColWidth="9.140625" defaultRowHeight="14.25" x14ac:dyDescent="0.2"/>
  <cols>
    <col min="1" max="1" width="25.85546875" style="8" customWidth="1"/>
    <col min="2" max="7" width="23.5703125" style="8" customWidth="1"/>
    <col min="8" max="18" width="9.140625" style="27"/>
    <col min="19" max="16384" width="9.140625" style="8"/>
  </cols>
  <sheetData>
    <row r="1" spans="1:18" s="3" customFormat="1" ht="20.25" x14ac:dyDescent="0.25">
      <c r="A1" s="2"/>
      <c r="B1" s="111" t="s">
        <v>56</v>
      </c>
      <c r="C1" s="111"/>
      <c r="D1" s="111"/>
      <c r="E1" s="111"/>
      <c r="F1" s="111"/>
      <c r="G1" s="111"/>
      <c r="H1" s="10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5" customFormat="1" ht="18" x14ac:dyDescent="0.25">
      <c r="A2" s="4"/>
      <c r="C2" s="11"/>
      <c r="D2" s="112" t="s">
        <v>66</v>
      </c>
      <c r="E2" s="112"/>
      <c r="F2" s="11"/>
      <c r="G2" s="11"/>
      <c r="H2" s="11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7" customFormat="1" ht="15.75" x14ac:dyDescent="0.25">
      <c r="A3" s="6"/>
      <c r="C3" s="48"/>
      <c r="D3" s="116">
        <v>45230</v>
      </c>
      <c r="E3" s="117"/>
      <c r="F3" s="39"/>
      <c r="G3" s="39"/>
      <c r="H3" s="13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7" customFormat="1" ht="15.75" customHeight="1" thickBot="1" x14ac:dyDescent="0.3">
      <c r="B4" s="31"/>
      <c r="C4" s="31"/>
      <c r="D4" s="115" t="s">
        <v>36</v>
      </c>
      <c r="E4" s="115"/>
      <c r="F4" s="31"/>
      <c r="G4" s="31"/>
      <c r="H4" s="28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7" customFormat="1" ht="34.5" customHeight="1" thickTop="1" x14ac:dyDescent="0.25">
      <c r="A5" s="113" t="s">
        <v>37</v>
      </c>
      <c r="B5" s="37" t="s">
        <v>60</v>
      </c>
      <c r="C5" s="142" t="s">
        <v>61</v>
      </c>
      <c r="D5" s="143"/>
      <c r="E5" s="142" t="s">
        <v>62</v>
      </c>
      <c r="F5" s="143"/>
      <c r="G5" s="38" t="s">
        <v>53</v>
      </c>
      <c r="H5" s="29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9" customFormat="1" ht="30.75" thickBot="1" x14ac:dyDescent="0.3">
      <c r="A6" s="114"/>
      <c r="B6" s="16" t="s">
        <v>64</v>
      </c>
      <c r="C6" s="35" t="s">
        <v>64</v>
      </c>
      <c r="D6" s="36" t="s">
        <v>65</v>
      </c>
      <c r="E6" s="36" t="s">
        <v>64</v>
      </c>
      <c r="F6" s="17" t="s">
        <v>65</v>
      </c>
      <c r="G6" s="20" t="s">
        <v>63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4.75" customHeight="1" x14ac:dyDescent="0.2">
      <c r="A7" s="30" t="s">
        <v>22</v>
      </c>
      <c r="B7" s="49">
        <f>+IFERROR(VLOOKUP($A7&amp;$D$3,BaseRA_VID!$A$3:$I$910,4,0),"N.A.")</f>
        <v>24466524.190000001</v>
      </c>
      <c r="C7" s="50">
        <f>+IFERROR(VLOOKUP($A7&amp;$D$3,BaseRA_VID!$A$3:$I$910,5,0),"N.A.")</f>
        <v>3688991.02</v>
      </c>
      <c r="D7" s="50">
        <f>+IFERROR(VLOOKUP($A7&amp;$D$3,BaseRA_VID!$A$3:$I$910,6,0),"N.A.")</f>
        <v>55334.87</v>
      </c>
      <c r="E7" s="50">
        <f>+IFERROR(VLOOKUP($A7&amp;$D$3,BaseRA_VID!$A$3:$I$910,7,0),"N.A.")</f>
        <v>7373677.6799999997</v>
      </c>
      <c r="F7" s="55">
        <f>+IFERROR(VLOOKUP($A7&amp;$D$3,BaseRA_VID!$A$3:$I$910,8,0),"N.A.")</f>
        <v>151763.81</v>
      </c>
      <c r="G7" s="51">
        <f>+IFERROR(VLOOKUP($A7&amp;$D$3,BaseRA_VID!$A$3:$I$910,9,0),"N.A.")</f>
        <v>207098.68</v>
      </c>
    </row>
    <row r="8" spans="1:18" ht="24.75" customHeight="1" x14ac:dyDescent="0.2">
      <c r="A8" s="66" t="s">
        <v>96</v>
      </c>
      <c r="B8" s="49">
        <f>+IFERROR(VLOOKUP($A8&amp;$D$3,BaseRA_VID!$A$3:$I$910,4,0),"N.A.")</f>
        <v>2634368.0099999998</v>
      </c>
      <c r="C8" s="52">
        <f>+IFERROR(VLOOKUP($A8&amp;$D$3,BaseRA_VID!$A$3:$I$910,5,0),"N.A.")</f>
        <v>58270.93</v>
      </c>
      <c r="D8" s="52">
        <f>+IFERROR(VLOOKUP($A8&amp;$D$3,BaseRA_VID!$A$3:$I$910,6,0),"N.A.")</f>
        <v>874.06</v>
      </c>
      <c r="E8" s="52">
        <f>+IFERROR(VLOOKUP($A8&amp;$D$3,BaseRA_VID!$A$3:$I$910,7,0),"N.A.")</f>
        <v>212223.77</v>
      </c>
      <c r="F8" s="55">
        <f>+IFERROR(VLOOKUP($A8&amp;$D$3,BaseRA_VID!$A$3:$I$910,8,0),"N.A.")</f>
        <v>5371.89</v>
      </c>
      <c r="G8" s="51">
        <f>+IFERROR(VLOOKUP($A8&amp;$D$3,BaseRA_VID!$A$3:$I$910,9,0),"N.A.")</f>
        <v>6245.9500000000007</v>
      </c>
    </row>
    <row r="9" spans="1:18" ht="24.75" customHeight="1" x14ac:dyDescent="0.2">
      <c r="A9" s="66" t="s">
        <v>114</v>
      </c>
      <c r="B9" s="49">
        <f>+IFERROR(VLOOKUP($A9&amp;$D$3,BaseRA_VID!$A$3:$I$910,4,0),"N.A.")</f>
        <v>12992778.689999999</v>
      </c>
      <c r="C9" s="52">
        <f>+IFERROR(VLOOKUP($A9&amp;$D$3,BaseRA_VID!$A$3:$I$910,5,0),"N.A.")</f>
        <v>384594.75</v>
      </c>
      <c r="D9" s="52">
        <f>+IFERROR(VLOOKUP($A9&amp;$D$3,BaseRA_VID!$A$3:$I$910,6,0),"N.A.")</f>
        <v>5768.92</v>
      </c>
      <c r="E9" s="52">
        <f>+IFERROR(VLOOKUP($A9&amp;$D$3,BaseRA_VID!$A$3:$I$910,7,0),"N.A.")</f>
        <v>547611.85</v>
      </c>
      <c r="F9" s="55">
        <f>+IFERROR(VLOOKUP($A9&amp;$D$3,BaseRA_VID!$A$3:$I$910,8,0),"N.A.")</f>
        <v>19213.79</v>
      </c>
      <c r="G9" s="51">
        <f>+IFERROR(VLOOKUP($A9&amp;$D$3,BaseRA_VID!$A$3:$I$910,9,0),"N.A.")</f>
        <v>24982.71</v>
      </c>
    </row>
    <row r="10" spans="1:18" ht="24.75" customHeight="1" x14ac:dyDescent="0.2">
      <c r="A10" s="14" t="s">
        <v>23</v>
      </c>
      <c r="B10" s="49">
        <f>+IFERROR(VLOOKUP($A10&amp;$D$3,BaseRA_VID!$A$3:$I$910,4,0),"N.A.")</f>
        <v>17374.11</v>
      </c>
      <c r="C10" s="52">
        <f>+IFERROR(VLOOKUP($A10&amp;$D$3,BaseRA_VID!$A$3:$I$910,5,0),"N.A.")</f>
        <v>3526.89</v>
      </c>
      <c r="D10" s="52">
        <f>+IFERROR(VLOOKUP($A10&amp;$D$3,BaseRA_VID!$A$3:$I$910,6,0),"N.A.")</f>
        <v>52.9</v>
      </c>
      <c r="E10" s="52">
        <f>+IFERROR(VLOOKUP($A10&amp;$D$3,BaseRA_VID!$A$3:$I$910,7,0),"N.A.")</f>
        <v>6724.72</v>
      </c>
      <c r="F10" s="55">
        <f>+IFERROR(VLOOKUP($A10&amp;$D$3,BaseRA_VID!$A$3:$I$910,8,0),"N.A.")</f>
        <v>433.3</v>
      </c>
      <c r="G10" s="51">
        <f>+IFERROR(VLOOKUP($A10&amp;$D$3,BaseRA_VID!$A$3:$I$910,9,0),"N.A.")</f>
        <v>486.2</v>
      </c>
    </row>
    <row r="11" spans="1:18" ht="24.75" customHeight="1" x14ac:dyDescent="0.2">
      <c r="A11" s="14" t="s">
        <v>24</v>
      </c>
      <c r="B11" s="49">
        <f>+IFERROR(VLOOKUP($A11&amp;$D$3,BaseRA_VID!$A$3:$I$910,4,0),"N.A.")</f>
        <v>3206197.66</v>
      </c>
      <c r="C11" s="52">
        <f>+IFERROR(VLOOKUP($A11&amp;$D$3,BaseRA_VID!$A$3:$I$910,5,0),"N.A.")</f>
        <v>399907.98</v>
      </c>
      <c r="D11" s="52">
        <f>+IFERROR(VLOOKUP($A11&amp;$D$3,BaseRA_VID!$A$3:$I$910,6,0),"N.A.")</f>
        <v>5998.62</v>
      </c>
      <c r="E11" s="52">
        <f>+IFERROR(VLOOKUP($A11&amp;$D$3,BaseRA_VID!$A$3:$I$910,7,0),"N.A.")</f>
        <v>1277164.99</v>
      </c>
      <c r="F11" s="55">
        <f>+IFERROR(VLOOKUP($A11&amp;$D$3,BaseRA_VID!$A$3:$I$910,8,0),"N.A.")</f>
        <v>25839.29</v>
      </c>
      <c r="G11" s="51">
        <f>+IFERROR(VLOOKUP($A11&amp;$D$3,BaseRA_VID!$A$3:$I$910,9,0),"N.A.")</f>
        <v>31837.91</v>
      </c>
    </row>
    <row r="12" spans="1:18" ht="24.75" customHeight="1" x14ac:dyDescent="0.2">
      <c r="A12" s="14" t="s">
        <v>25</v>
      </c>
      <c r="B12" s="49">
        <f>+IFERROR(VLOOKUP($A12&amp;$D$3,BaseRA_VID!$A$3:$I$910,4,0),"N.A.")</f>
        <v>2522986.0299999998</v>
      </c>
      <c r="C12" s="52">
        <f>+IFERROR(VLOOKUP($A12&amp;$D$3,BaseRA_VID!$A$3:$I$910,5,0),"N.A.")</f>
        <v>183098.17</v>
      </c>
      <c r="D12" s="52">
        <f>+IFERROR(VLOOKUP($A12&amp;$D$3,BaseRA_VID!$A$3:$I$910,6,0),"N.A.")</f>
        <v>2746.47</v>
      </c>
      <c r="E12" s="52">
        <f>+IFERROR(VLOOKUP($A12&amp;$D$3,BaseRA_VID!$A$3:$I$910,7,0),"N.A.")</f>
        <v>629251.87</v>
      </c>
      <c r="F12" s="55">
        <f>+IFERROR(VLOOKUP($A12&amp;$D$3,BaseRA_VID!$A$3:$I$910,8,0),"N.A.")</f>
        <v>12908.7</v>
      </c>
      <c r="G12" s="51">
        <f>+IFERROR(VLOOKUP($A12&amp;$D$3,BaseRA_VID!$A$3:$I$910,9,0),"N.A.")</f>
        <v>15655.17</v>
      </c>
    </row>
    <row r="13" spans="1:18" ht="24.75" customHeight="1" x14ac:dyDescent="0.2">
      <c r="A13" s="14" t="s">
        <v>100</v>
      </c>
      <c r="B13" s="49">
        <f>+IFERROR(VLOOKUP($A13&amp;$D$3,BaseRA_VID!$A$3:$I$910,4,0),"N.A.")</f>
        <v>43923.81</v>
      </c>
      <c r="C13" s="52">
        <f>+IFERROR(VLOOKUP($A13&amp;$D$3,BaseRA_VID!$A$3:$I$910,5,0),"N.A.")</f>
        <v>0</v>
      </c>
      <c r="D13" s="52">
        <f>+IFERROR(VLOOKUP($A13&amp;$D$3,BaseRA_VID!$A$3:$I$910,6,0),"N.A.")</f>
        <v>0</v>
      </c>
      <c r="E13" s="52">
        <f>+IFERROR(VLOOKUP($A13&amp;$D$3,BaseRA_VID!$A$3:$I$910,7,0),"N.A.")</f>
        <v>61878.9</v>
      </c>
      <c r="F13" s="55">
        <f>+IFERROR(VLOOKUP($A13&amp;$D$3,BaseRA_VID!$A$3:$I$910,8,0),"N.A.")</f>
        <v>1012.91</v>
      </c>
      <c r="G13" s="51">
        <f>+IFERROR(VLOOKUP($A13&amp;$D$3,BaseRA_VID!$A$3:$I$910,9,0),"N.A.")</f>
        <v>1012.91</v>
      </c>
    </row>
    <row r="14" spans="1:18" ht="24.75" customHeight="1" x14ac:dyDescent="0.2">
      <c r="A14" s="14" t="s">
        <v>26</v>
      </c>
      <c r="B14" s="49">
        <f>+IFERROR(VLOOKUP($A14&amp;$D$3,BaseRA_VID!$A$3:$I$910,4,0),"N.A.")</f>
        <v>6500504.8099999996</v>
      </c>
      <c r="C14" s="52">
        <f>+IFERROR(VLOOKUP($A14&amp;$D$3,BaseRA_VID!$A$3:$I$910,5,0),"N.A.")</f>
        <v>988977.7</v>
      </c>
      <c r="D14" s="52">
        <f>+IFERROR(VLOOKUP($A14&amp;$D$3,BaseRA_VID!$A$3:$I$910,6,0),"N.A.")</f>
        <v>15449.7</v>
      </c>
      <c r="E14" s="52">
        <f>+IFERROR(VLOOKUP($A14&amp;$D$3,BaseRA_VID!$A$3:$I$910,7,0),"N.A.")</f>
        <v>5966217.2800000003</v>
      </c>
      <c r="F14" s="55">
        <f>+IFERROR(VLOOKUP($A14&amp;$D$3,BaseRA_VID!$A$3:$I$910,8,0),"N.A.")</f>
        <v>117654.74</v>
      </c>
      <c r="G14" s="51">
        <f>+IFERROR(VLOOKUP($A14&amp;$D$3,BaseRA_VID!$A$3:$I$910,9,0),"N.A.")</f>
        <v>133104.44</v>
      </c>
    </row>
    <row r="15" spans="1:18" ht="24.75" customHeight="1" x14ac:dyDescent="0.2">
      <c r="A15" s="14" t="s">
        <v>111</v>
      </c>
      <c r="B15" s="49">
        <f>+IFERROR(VLOOKUP($A15&amp;$D$3,BaseRA_VID!$A$3:$I$910,4,0),"N.A.")</f>
        <v>1730971.77</v>
      </c>
      <c r="C15" s="52">
        <f>+IFERROR(VLOOKUP($A15&amp;$D$3,BaseRA_VID!$A$3:$I$910,5,0),"N.A.")</f>
        <v>333251.57</v>
      </c>
      <c r="D15" s="52">
        <f>+IFERROR(VLOOKUP($A15&amp;$D$3,BaseRA_VID!$A$3:$I$910,6,0),"N.A.")</f>
        <v>4998.7700000000004</v>
      </c>
      <c r="E15" s="52">
        <f>+IFERROR(VLOOKUP($A15&amp;$D$3,BaseRA_VID!$A$3:$I$910,7,0),"N.A.")</f>
        <v>615521.99</v>
      </c>
      <c r="F15" s="55">
        <f>+IFERROR(VLOOKUP($A15&amp;$D$3,BaseRA_VID!$A$3:$I$910,8,0),"N.A.")</f>
        <v>12922.48</v>
      </c>
      <c r="G15" s="51">
        <f>+IFERROR(VLOOKUP($A15&amp;$D$3,BaseRA_VID!$A$3:$I$910,9,0),"N.A.")</f>
        <v>17921.25</v>
      </c>
    </row>
    <row r="16" spans="1:18" ht="24.75" customHeight="1" x14ac:dyDescent="0.2">
      <c r="A16" s="14" t="s">
        <v>112</v>
      </c>
      <c r="B16" s="49">
        <f>+IFERROR(VLOOKUP($A16&amp;$D$3,BaseRA_VID!$A$3:$I$910,4,0),"N.A.")</f>
        <v>119535.81</v>
      </c>
      <c r="C16" s="52">
        <f>+IFERROR(VLOOKUP($A16&amp;$D$3,BaseRA_VID!$A$3:$I$910,5,0),"N.A.")</f>
        <v>29760.57</v>
      </c>
      <c r="D16" s="52">
        <f>+IFERROR(VLOOKUP($A16&amp;$D$3,BaseRA_VID!$A$3:$I$910,6,0),"N.A.")</f>
        <v>446.41</v>
      </c>
      <c r="E16" s="52">
        <f>+IFERROR(VLOOKUP($A16&amp;$D$3,BaseRA_VID!$A$3:$I$910,7,0),"N.A.")</f>
        <v>165850.42000000001</v>
      </c>
      <c r="F16" s="55">
        <f>+IFERROR(VLOOKUP($A16&amp;$D$3,BaseRA_VID!$A$3:$I$910,8,0),"N.A.")</f>
        <v>3278.43</v>
      </c>
      <c r="G16" s="51">
        <f>+IFERROR(VLOOKUP($A16&amp;$D$3,BaseRA_VID!$A$3:$I$910,9,0),"N.A.")</f>
        <v>3724.8399999999997</v>
      </c>
    </row>
    <row r="17" spans="1:7" ht="24.75" customHeight="1" x14ac:dyDescent="0.2">
      <c r="A17" s="14" t="s">
        <v>113</v>
      </c>
      <c r="B17" s="49">
        <f>+IFERROR(VLOOKUP($A17&amp;$D$3,BaseRA_VID!$A$3:$I$910,4,0),"N.A.")</f>
        <v>15241.36</v>
      </c>
      <c r="C17" s="52">
        <f>+IFERROR(VLOOKUP($A17&amp;$D$3,BaseRA_VID!$A$3:$I$910,5,0),"N.A.")</f>
        <v>6875.38</v>
      </c>
      <c r="D17" s="52">
        <f>+IFERROR(VLOOKUP($A17&amp;$D$3,BaseRA_VID!$A$3:$I$910,6,0),"N.A.")</f>
        <v>103.13</v>
      </c>
      <c r="E17" s="52">
        <f>+IFERROR(VLOOKUP($A17&amp;$D$3,BaseRA_VID!$A$3:$I$910,7,0),"N.A.")</f>
        <v>4366.5600000000004</v>
      </c>
      <c r="F17" s="55">
        <f>+IFERROR(VLOOKUP($A17&amp;$D$3,BaseRA_VID!$A$3:$I$910,8,0),"N.A.")</f>
        <v>371.16</v>
      </c>
      <c r="G17" s="51">
        <f>+IFERROR(VLOOKUP($A17&amp;$D$3,BaseRA_VID!$A$3:$I$910,9,0),"N.A.")</f>
        <v>474.29</v>
      </c>
    </row>
    <row r="18" spans="1:7" ht="24.75" customHeight="1" x14ac:dyDescent="0.2">
      <c r="A18" s="14" t="s">
        <v>27</v>
      </c>
      <c r="B18" s="49">
        <f>+IFERROR(VLOOKUP($A18&amp;$D$3,BaseRA_VID!$A$3:$I$910,4,0),"N.A.")</f>
        <v>471183.85</v>
      </c>
      <c r="C18" s="52">
        <f>+IFERROR(VLOOKUP($A18&amp;$D$3,BaseRA_VID!$A$3:$I$910,5,0),"N.A.")</f>
        <v>26234.9</v>
      </c>
      <c r="D18" s="52">
        <f>+IFERROR(VLOOKUP($A18&amp;$D$3,BaseRA_VID!$A$3:$I$910,6,0),"N.A.")</f>
        <v>393.52</v>
      </c>
      <c r="E18" s="52">
        <f>+IFERROR(VLOOKUP($A18&amp;$D$3,BaseRA_VID!$A$3:$I$910,7,0),"N.A.")</f>
        <v>318693.3</v>
      </c>
      <c r="F18" s="55">
        <f>+IFERROR(VLOOKUP($A18&amp;$D$3,BaseRA_VID!$A$3:$I$910,8,0),"N.A.")</f>
        <v>5351.02</v>
      </c>
      <c r="G18" s="51">
        <f>+IFERROR(VLOOKUP($A18&amp;$D$3,BaseRA_VID!$A$3:$I$910,9,0),"N.A.")</f>
        <v>5744.5400000000009</v>
      </c>
    </row>
    <row r="19" spans="1:7" ht="24.75" customHeight="1" x14ac:dyDescent="0.2">
      <c r="A19" s="14" t="s">
        <v>28</v>
      </c>
      <c r="B19" s="49">
        <f>+IFERROR(VLOOKUP($A19&amp;$D$3,BaseRA_VID!$A$3:$I$910,4,0),"N.A.")</f>
        <v>28337.71</v>
      </c>
      <c r="C19" s="52">
        <f>+IFERROR(VLOOKUP($A19&amp;$D$3,BaseRA_VID!$A$3:$I$910,5,0),"N.A.")</f>
        <v>29214.959999999999</v>
      </c>
      <c r="D19" s="52">
        <f>+IFERROR(VLOOKUP($A19&amp;$D$3,BaseRA_VID!$A$3:$I$910,6,0),"N.A.")</f>
        <v>438.22</v>
      </c>
      <c r="E19" s="52">
        <f>+IFERROR(VLOOKUP($A19&amp;$D$3,BaseRA_VID!$A$3:$I$910,7,0),"N.A.")</f>
        <v>104766.74</v>
      </c>
      <c r="F19" s="55">
        <f>+IFERROR(VLOOKUP($A19&amp;$D$3,BaseRA_VID!$A$3:$I$910,8,0),"N.A.")</f>
        <v>3153.23</v>
      </c>
      <c r="G19" s="51">
        <f>+IFERROR(VLOOKUP($A19&amp;$D$3,BaseRA_VID!$A$3:$I$910,9,0),"N.A.")</f>
        <v>3591.45</v>
      </c>
    </row>
    <row r="20" spans="1:7" ht="24.75" customHeight="1" x14ac:dyDescent="0.2">
      <c r="A20" s="14" t="s">
        <v>29</v>
      </c>
      <c r="B20" s="49">
        <f>+IFERROR(VLOOKUP($A20&amp;$D$3,BaseRA_VID!$A$3:$I$910,4,0),"N.A.")</f>
        <v>2461484.9300000002</v>
      </c>
      <c r="C20" s="52">
        <f>+IFERROR(VLOOKUP($A20&amp;$D$3,BaseRA_VID!$A$3:$I$910,5,0),"N.A.")</f>
        <v>286782.32</v>
      </c>
      <c r="D20" s="52">
        <f>+IFERROR(VLOOKUP($A20&amp;$D$3,BaseRA_VID!$A$3:$I$910,6,0),"N.A.")</f>
        <v>5717.31</v>
      </c>
      <c r="E20" s="52">
        <f>+IFERROR(VLOOKUP($A20&amp;$D$3,BaseRA_VID!$A$3:$I$910,7,0),"N.A.")</f>
        <v>2870898.32</v>
      </c>
      <c r="F20" s="55">
        <f>+IFERROR(VLOOKUP($A20&amp;$D$3,BaseRA_VID!$A$3:$I$910,8,0),"N.A.")</f>
        <v>78026.23</v>
      </c>
      <c r="G20" s="51">
        <f>+IFERROR(VLOOKUP($A20&amp;$D$3,BaseRA_VID!$A$3:$I$910,9,0),"N.A.")</f>
        <v>83743.539999999994</v>
      </c>
    </row>
    <row r="21" spans="1:7" ht="24.75" customHeight="1" x14ac:dyDescent="0.2">
      <c r="A21" s="14" t="s">
        <v>30</v>
      </c>
      <c r="B21" s="49">
        <f>+IFERROR(VLOOKUP($A21&amp;$D$3,BaseRA_VID!$A$3:$I$910,4,0),"N.A.")</f>
        <v>4429302.6399999997</v>
      </c>
      <c r="C21" s="52">
        <f>+IFERROR(VLOOKUP($A21&amp;$D$3,BaseRA_VID!$A$3:$I$910,5,0),"N.A.")</f>
        <v>162981.04999999999</v>
      </c>
      <c r="D21" s="52">
        <f>+IFERROR(VLOOKUP($A21&amp;$D$3,BaseRA_VID!$A$3:$I$910,6,0),"N.A.")</f>
        <v>2422.2199999999998</v>
      </c>
      <c r="E21" s="52">
        <f>+IFERROR(VLOOKUP($A21&amp;$D$3,BaseRA_VID!$A$3:$I$910,7,0),"N.A.")</f>
        <v>1524013.46</v>
      </c>
      <c r="F21" s="55">
        <f>+IFERROR(VLOOKUP($A21&amp;$D$3,BaseRA_VID!$A$3:$I$910,8,0),"N.A.")</f>
        <v>19272.2</v>
      </c>
      <c r="G21" s="51">
        <f>+IFERROR(VLOOKUP($A21&amp;$D$3,BaseRA_VID!$A$3:$I$910,9,0),"N.A.")</f>
        <v>21694.420000000002</v>
      </c>
    </row>
    <row r="22" spans="1:7" ht="24.75" customHeight="1" x14ac:dyDescent="0.2">
      <c r="A22" s="14" t="s">
        <v>31</v>
      </c>
      <c r="B22" s="49">
        <f>+IFERROR(VLOOKUP($A22&amp;$D$3,BaseRA_VID!$A$3:$I$910,4,0),"N.A.")</f>
        <v>1868261.34</v>
      </c>
      <c r="C22" s="52">
        <f>+IFERROR(VLOOKUP($A22&amp;$D$3,BaseRA_VID!$A$3:$I$910,5,0),"N.A.")</f>
        <v>10170.64</v>
      </c>
      <c r="D22" s="52">
        <f>+IFERROR(VLOOKUP($A22&amp;$D$3,BaseRA_VID!$A$3:$I$910,6,0),"N.A.")</f>
        <v>152.56</v>
      </c>
      <c r="E22" s="52">
        <f>+IFERROR(VLOOKUP($A22&amp;$D$3,BaseRA_VID!$A$3:$I$910,7,0),"N.A.")</f>
        <v>360240.04</v>
      </c>
      <c r="F22" s="55">
        <f>+IFERROR(VLOOKUP($A22&amp;$D$3,BaseRA_VID!$A$3:$I$910,8,0),"N.A.")</f>
        <v>10196.93</v>
      </c>
      <c r="G22" s="51">
        <f>+IFERROR(VLOOKUP($A22&amp;$D$3,BaseRA_VID!$A$3:$I$910,9,0),"N.A.")</f>
        <v>10349.49</v>
      </c>
    </row>
    <row r="23" spans="1:7" ht="24.75" customHeight="1" x14ac:dyDescent="0.2">
      <c r="A23" s="14" t="s">
        <v>32</v>
      </c>
      <c r="B23" s="49">
        <f>+IFERROR(VLOOKUP($A23&amp;$D$3,BaseRA_VID!$A$3:$I$910,4,0),"N.A.")</f>
        <v>75997.179999999993</v>
      </c>
      <c r="C23" s="52">
        <f>+IFERROR(VLOOKUP($A23&amp;$D$3,BaseRA_VID!$A$3:$I$910,5,0),"N.A.")</f>
        <v>23118.43</v>
      </c>
      <c r="D23" s="52">
        <f>+IFERROR(VLOOKUP($A23&amp;$D$3,BaseRA_VID!$A$3:$I$910,6,0),"N.A.")</f>
        <v>346.78</v>
      </c>
      <c r="E23" s="52">
        <f>+IFERROR(VLOOKUP($A23&amp;$D$3,BaseRA_VID!$A$3:$I$910,7,0),"N.A.")</f>
        <v>161282.35999999999</v>
      </c>
      <c r="F23" s="55">
        <f>+IFERROR(VLOOKUP($A23&amp;$D$3,BaseRA_VID!$A$3:$I$910,8,0),"N.A.")</f>
        <v>4975.6499999999996</v>
      </c>
      <c r="G23" s="51">
        <f>+IFERROR(VLOOKUP($A23&amp;$D$3,BaseRA_VID!$A$3:$I$910,9,0),"N.A.")</f>
        <v>5322.4299999999994</v>
      </c>
    </row>
    <row r="24" spans="1:7" ht="24.75" customHeight="1" x14ac:dyDescent="0.2">
      <c r="A24" s="14" t="s">
        <v>33</v>
      </c>
      <c r="B24" s="49">
        <f>+IFERROR(VLOOKUP($A24&amp;$D$3,BaseRA_VID!$A$3:$I$910,4,0),"N.A.")</f>
        <v>6430347.6900000004</v>
      </c>
      <c r="C24" s="52">
        <f>+IFERROR(VLOOKUP($A24&amp;$D$3,BaseRA_VID!$A$3:$I$910,5,0),"N.A.")</f>
        <v>1150252.31</v>
      </c>
      <c r="D24" s="52">
        <f>+IFERROR(VLOOKUP($A24&amp;$D$3,BaseRA_VID!$A$3:$I$910,6,0),"N.A.")</f>
        <v>17253.78</v>
      </c>
      <c r="E24" s="52">
        <f>+IFERROR(VLOOKUP($A24&amp;$D$3,BaseRA_VID!$A$3:$I$910,7,0),"N.A.")</f>
        <v>2300618.98</v>
      </c>
      <c r="F24" s="55">
        <f>+IFERROR(VLOOKUP($A24&amp;$D$3,BaseRA_VID!$A$3:$I$910,8,0),"N.A.")</f>
        <v>48607.12</v>
      </c>
      <c r="G24" s="51">
        <f>+IFERROR(VLOOKUP($A24&amp;$D$3,BaseRA_VID!$A$3:$I$910,9,0),"N.A.")</f>
        <v>65860.899999999994</v>
      </c>
    </row>
    <row r="25" spans="1:7" ht="24.75" customHeight="1" x14ac:dyDescent="0.2">
      <c r="A25" s="14" t="s">
        <v>105</v>
      </c>
      <c r="B25" s="49">
        <f>+IFERROR(VLOOKUP($A25&amp;$D$3,BaseRA_VID!$A$3:$I$910,4,0),"N.A.")</f>
        <v>763964.51</v>
      </c>
      <c r="C25" s="52">
        <f>+IFERROR(VLOOKUP($A25&amp;$D$3,BaseRA_VID!$A$3:$I$910,5,0),"N.A.")</f>
        <v>139355.53</v>
      </c>
      <c r="D25" s="52">
        <f>+IFERROR(VLOOKUP($A25&amp;$D$3,BaseRA_VID!$A$3:$I$910,6,0),"N.A.")</f>
        <v>2127.5</v>
      </c>
      <c r="E25" s="52">
        <f>+IFERROR(VLOOKUP($A25&amp;$D$3,BaseRA_VID!$A$3:$I$910,7,0),"N.A.")</f>
        <v>257853.2</v>
      </c>
      <c r="F25" s="55">
        <f>+IFERROR(VLOOKUP($A25&amp;$D$3,BaseRA_VID!$A$3:$I$910,8,0),"N.A.")</f>
        <v>10162.459999999999</v>
      </c>
      <c r="G25" s="51">
        <f>+IFERROR(VLOOKUP($A25&amp;$D$3,BaseRA_VID!$A$3:$I$910,9,0),"N.A.")</f>
        <v>12289.96</v>
      </c>
    </row>
    <row r="26" spans="1:7" ht="24.75" customHeight="1" thickBot="1" x14ac:dyDescent="0.25">
      <c r="A26" s="15" t="s">
        <v>34</v>
      </c>
      <c r="B26" s="53">
        <f>+IFERROR(VLOOKUP($A26&amp;$D$3,BaseRA_VID!$A$3:$I$910,4,0),"N.A.")</f>
        <v>12064527.119999999</v>
      </c>
      <c r="C26" s="54">
        <f>+IFERROR(VLOOKUP($A26&amp;$D$3,BaseRA_VID!$A$3:$I$910,5,0),"N.A.")</f>
        <v>683297.81</v>
      </c>
      <c r="D26" s="54">
        <f>+IFERROR(VLOOKUP($A26&amp;$D$3,BaseRA_VID!$A$3:$I$910,6,0),"N.A.")</f>
        <v>10249.36</v>
      </c>
      <c r="E26" s="54">
        <f>+IFERROR(VLOOKUP($A26&amp;$D$3,BaseRA_VID!$A$3:$I$910,7,0),"N.A.")</f>
        <v>6648419.9000000004</v>
      </c>
      <c r="F26" s="56">
        <f>+IFERROR(VLOOKUP($A26&amp;$D$3,BaseRA_VID!$A$3:$I$910,8,0),"N.A.")</f>
        <v>175632.24</v>
      </c>
      <c r="G26" s="51">
        <f>+IFERROR(VLOOKUP($A26&amp;$D$3,BaseRA_VID!$A$3:$I$910,9,0),"N.A.")</f>
        <v>185881.59999999998</v>
      </c>
    </row>
    <row r="27" spans="1:7" ht="24.75" customHeight="1" thickTop="1" x14ac:dyDescent="0.2">
      <c r="A27" s="27"/>
      <c r="B27" s="27"/>
      <c r="C27" s="27"/>
      <c r="D27" s="27"/>
      <c r="E27" s="27"/>
      <c r="F27" s="27"/>
      <c r="G27" s="32"/>
    </row>
    <row r="28" spans="1:7" s="27" customFormat="1" x14ac:dyDescent="0.2"/>
    <row r="29" spans="1:7" s="27" customFormat="1" x14ac:dyDescent="0.2"/>
    <row r="30" spans="1:7" s="27" customFormat="1" x14ac:dyDescent="0.2"/>
    <row r="31" spans="1:7" s="27" customFormat="1" x14ac:dyDescent="0.2"/>
    <row r="32" spans="1:7" s="27" customFormat="1" x14ac:dyDescent="0.2"/>
    <row r="33" spans="1:7" s="27" customFormat="1" x14ac:dyDescent="0.2"/>
    <row r="34" spans="1:7" s="27" customFormat="1" x14ac:dyDescent="0.2"/>
    <row r="35" spans="1:7" s="27" customFormat="1" x14ac:dyDescent="0.2"/>
    <row r="36" spans="1:7" s="27" customFormat="1" x14ac:dyDescent="0.2"/>
    <row r="37" spans="1:7" s="27" customFormat="1" x14ac:dyDescent="0.2"/>
    <row r="38" spans="1:7" s="27" customFormat="1" x14ac:dyDescent="0.2">
      <c r="A38" s="22"/>
      <c r="B38" s="8"/>
      <c r="C38" s="8"/>
      <c r="D38" s="8"/>
      <c r="E38" s="8"/>
      <c r="F38" s="8"/>
      <c r="G38" s="8"/>
    </row>
    <row r="39" spans="1:7" x14ac:dyDescent="0.2">
      <c r="A39" s="22"/>
    </row>
    <row r="40" spans="1:7" x14ac:dyDescent="0.2">
      <c r="A40" s="22"/>
    </row>
    <row r="41" spans="1:7" x14ac:dyDescent="0.2">
      <c r="A41" s="22"/>
    </row>
    <row r="42" spans="1:7" x14ac:dyDescent="0.2">
      <c r="A42" s="22"/>
    </row>
    <row r="43" spans="1:7" x14ac:dyDescent="0.2">
      <c r="A43" s="22"/>
    </row>
    <row r="44" spans="1:7" x14ac:dyDescent="0.2">
      <c r="A44" s="22"/>
    </row>
    <row r="45" spans="1:7" x14ac:dyDescent="0.2">
      <c r="A45" s="22"/>
    </row>
    <row r="46" spans="1:7" x14ac:dyDescent="0.2">
      <c r="A46" s="22"/>
    </row>
    <row r="47" spans="1:7" x14ac:dyDescent="0.2">
      <c r="A47" s="22"/>
    </row>
    <row r="48" spans="1:7" x14ac:dyDescent="0.2">
      <c r="A48" s="22"/>
    </row>
    <row r="49" spans="1:1" x14ac:dyDescent="0.2">
      <c r="A49" s="22"/>
    </row>
    <row r="50" spans="1:1" x14ac:dyDescent="0.2">
      <c r="A50" s="22"/>
    </row>
  </sheetData>
  <sheetProtection algorithmName="SHA-512" hashValue="cK0NfxtZJOr8pumYXi9eekpberWRbq4A+vLWcSudkIBaFzobGK9DPj0rz0zKBRkC6wheZwAf5+tqGoDhf1cprA==" saltValue="agUsNH23xWu7vfopHFcwmQ==" spinCount="100000" sheet="1" objects="1" scenarios="1"/>
  <mergeCells count="7">
    <mergeCell ref="B1:G1"/>
    <mergeCell ref="D2:E2"/>
    <mergeCell ref="D3:E3"/>
    <mergeCell ref="D4:E4"/>
    <mergeCell ref="A5:A6"/>
    <mergeCell ref="C5:D5"/>
    <mergeCell ref="E5:F5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0000000}">
          <x14:formula1>
            <xm:f>ListaD!$A$1:$A$3</xm:f>
          </x14:formula1>
          <xm:sqref>D3:E3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tabColor rgb="FF5DFFA6"/>
  </sheetPr>
  <dimension ref="A1:G83"/>
  <sheetViews>
    <sheetView zoomScale="85" zoomScaleNormal="85" workbookViewId="0"/>
  </sheetViews>
  <sheetFormatPr baseColWidth="10" defaultRowHeight="15" x14ac:dyDescent="0.25"/>
  <cols>
    <col min="1" max="1" width="26.85546875" bestFit="1" customWidth="1"/>
    <col min="2" max="2" width="21.7109375" bestFit="1" customWidth="1"/>
    <col min="3" max="3" width="10.85546875" bestFit="1" customWidth="1"/>
    <col min="4" max="4" width="28.42578125" bestFit="1" customWidth="1"/>
    <col min="5" max="5" width="27.85546875" bestFit="1" customWidth="1"/>
    <col min="6" max="6" width="18" bestFit="1" customWidth="1"/>
    <col min="7" max="7" width="25.5703125" bestFit="1" customWidth="1"/>
  </cols>
  <sheetData>
    <row r="1" spans="1:7" x14ac:dyDescent="0.25">
      <c r="B1" s="45"/>
      <c r="C1" s="45"/>
      <c r="D1" s="45" t="s">
        <v>81</v>
      </c>
      <c r="E1" s="45"/>
      <c r="F1" s="45"/>
      <c r="G1" s="45"/>
    </row>
    <row r="2" spans="1:7" x14ac:dyDescent="0.25">
      <c r="B2" s="45"/>
      <c r="C2" s="45"/>
      <c r="D2" s="45" t="s">
        <v>82</v>
      </c>
      <c r="E2" s="45" t="s">
        <v>83</v>
      </c>
      <c r="F2" s="45" t="s">
        <v>84</v>
      </c>
      <c r="G2" s="45" t="s">
        <v>85</v>
      </c>
    </row>
    <row r="3" spans="1:7" x14ac:dyDescent="0.25">
      <c r="A3" t="str">
        <f>+B3&amp;C3</f>
        <v>ALFA45169</v>
      </c>
      <c r="B3" s="104" t="s">
        <v>1</v>
      </c>
      <c r="C3" s="105">
        <v>45169</v>
      </c>
      <c r="D3" s="106">
        <v>157959</v>
      </c>
      <c r="E3" s="107">
        <v>27160</v>
      </c>
      <c r="F3" s="106">
        <v>130799</v>
      </c>
      <c r="G3" s="106">
        <v>17200</v>
      </c>
    </row>
    <row r="4" spans="1:7" x14ac:dyDescent="0.25">
      <c r="A4" t="str">
        <f t="shared" ref="A4:A67" si="0">+B4&amp;C4</f>
        <v>ALFA45199</v>
      </c>
      <c r="B4" s="104" t="s">
        <v>1</v>
      </c>
      <c r="C4" s="105">
        <v>45199</v>
      </c>
      <c r="D4" s="106">
        <v>157959</v>
      </c>
      <c r="E4" s="107">
        <v>27160</v>
      </c>
      <c r="F4" s="106">
        <v>130799</v>
      </c>
      <c r="G4" s="106">
        <v>19672</v>
      </c>
    </row>
    <row r="5" spans="1:7" x14ac:dyDescent="0.25">
      <c r="A5" t="str">
        <f t="shared" si="0"/>
        <v>ALFA45230</v>
      </c>
      <c r="B5" s="104" t="s">
        <v>1</v>
      </c>
      <c r="C5" s="105">
        <v>45230</v>
      </c>
      <c r="D5" s="106">
        <v>157959</v>
      </c>
      <c r="E5" s="107">
        <v>27160</v>
      </c>
      <c r="F5" s="106">
        <v>130799</v>
      </c>
      <c r="G5" s="106">
        <v>21001</v>
      </c>
    </row>
    <row r="6" spans="1:7" x14ac:dyDescent="0.25">
      <c r="A6" t="str">
        <f t="shared" si="0"/>
        <v>ALLIANZ45169</v>
      </c>
      <c r="B6" s="104" t="s">
        <v>94</v>
      </c>
      <c r="C6" s="105">
        <v>45169</v>
      </c>
      <c r="D6" s="106">
        <v>223730</v>
      </c>
      <c r="E6" s="107">
        <v>55652</v>
      </c>
      <c r="F6" s="106">
        <v>168078</v>
      </c>
      <c r="G6" s="106">
        <v>38122</v>
      </c>
    </row>
    <row r="7" spans="1:7" x14ac:dyDescent="0.25">
      <c r="A7" t="str">
        <f t="shared" si="0"/>
        <v>ALLIANZ45199</v>
      </c>
      <c r="B7" s="104" t="s">
        <v>94</v>
      </c>
      <c r="C7" s="105">
        <v>45199</v>
      </c>
      <c r="D7" s="106">
        <v>223730</v>
      </c>
      <c r="E7" s="107">
        <v>55652</v>
      </c>
      <c r="F7" s="106">
        <v>168078</v>
      </c>
      <c r="G7" s="106">
        <v>39556</v>
      </c>
    </row>
    <row r="8" spans="1:7" x14ac:dyDescent="0.25">
      <c r="A8" t="str">
        <f t="shared" si="0"/>
        <v>ALLIANZ45230</v>
      </c>
      <c r="B8" s="104" t="s">
        <v>94</v>
      </c>
      <c r="C8" s="105">
        <v>45230</v>
      </c>
      <c r="D8" s="106">
        <v>223730</v>
      </c>
      <c r="E8" s="107">
        <v>55652</v>
      </c>
      <c r="F8" s="106">
        <v>168078</v>
      </c>
      <c r="G8" s="106">
        <v>44166</v>
      </c>
    </row>
    <row r="9" spans="1:7" x14ac:dyDescent="0.25">
      <c r="A9" t="str">
        <f t="shared" si="0"/>
        <v>AXA COLPATRIA45169</v>
      </c>
      <c r="B9" s="104" t="s">
        <v>2</v>
      </c>
      <c r="C9" s="105">
        <v>45169</v>
      </c>
      <c r="D9" s="106">
        <v>413622</v>
      </c>
      <c r="E9" s="107">
        <v>55652</v>
      </c>
      <c r="F9" s="106">
        <v>357970</v>
      </c>
      <c r="G9" s="106">
        <v>15676</v>
      </c>
    </row>
    <row r="10" spans="1:7" x14ac:dyDescent="0.25">
      <c r="A10" t="str">
        <f t="shared" si="0"/>
        <v>AXA COLPATRIA45199</v>
      </c>
      <c r="B10" s="104" t="s">
        <v>2</v>
      </c>
      <c r="C10" s="105">
        <v>45199</v>
      </c>
      <c r="D10" s="106">
        <v>413622</v>
      </c>
      <c r="E10" s="107">
        <v>55652</v>
      </c>
      <c r="F10" s="106">
        <v>357970</v>
      </c>
      <c r="G10" s="106">
        <v>11239</v>
      </c>
    </row>
    <row r="11" spans="1:7" x14ac:dyDescent="0.25">
      <c r="A11" t="str">
        <f t="shared" si="0"/>
        <v>AXA COLPATRIA45230</v>
      </c>
      <c r="B11" s="104" t="s">
        <v>2</v>
      </c>
      <c r="C11" s="105">
        <v>45230</v>
      </c>
      <c r="D11" s="106">
        <v>413622</v>
      </c>
      <c r="E11" s="107">
        <v>55652</v>
      </c>
      <c r="F11" s="106">
        <v>357970</v>
      </c>
      <c r="G11" s="106">
        <v>18352</v>
      </c>
    </row>
    <row r="12" spans="1:7" x14ac:dyDescent="0.25">
      <c r="A12" t="str">
        <f t="shared" si="0"/>
        <v>BBVA SEGUROS45169</v>
      </c>
      <c r="B12" s="104" t="s">
        <v>3</v>
      </c>
      <c r="C12" s="105">
        <v>45169</v>
      </c>
      <c r="D12" s="106">
        <v>117703</v>
      </c>
      <c r="E12" s="107">
        <v>27160</v>
      </c>
      <c r="F12" s="106">
        <v>90543</v>
      </c>
      <c r="G12" s="106">
        <v>37001</v>
      </c>
    </row>
    <row r="13" spans="1:7" x14ac:dyDescent="0.25">
      <c r="A13" t="str">
        <f t="shared" si="0"/>
        <v>BBVA SEGUROS45199</v>
      </c>
      <c r="B13" s="104" t="s">
        <v>3</v>
      </c>
      <c r="C13" s="105">
        <v>45199</v>
      </c>
      <c r="D13" s="106">
        <v>117703</v>
      </c>
      <c r="E13" s="107">
        <v>27160</v>
      </c>
      <c r="F13" s="106">
        <v>90543</v>
      </c>
      <c r="G13" s="106">
        <v>40492</v>
      </c>
    </row>
    <row r="14" spans="1:7" x14ac:dyDescent="0.25">
      <c r="A14" t="str">
        <f t="shared" si="0"/>
        <v>BBVA SEGUROS45230</v>
      </c>
      <c r="B14" s="104" t="s">
        <v>3</v>
      </c>
      <c r="C14" s="105">
        <v>45230</v>
      </c>
      <c r="D14" s="106">
        <v>117703</v>
      </c>
      <c r="E14" s="107">
        <v>27160</v>
      </c>
      <c r="F14" s="106">
        <v>90543</v>
      </c>
      <c r="G14" s="106">
        <v>46136</v>
      </c>
    </row>
    <row r="15" spans="1:7" x14ac:dyDescent="0.25">
      <c r="A15" t="str">
        <f t="shared" si="0"/>
        <v>BERKLEY45169</v>
      </c>
      <c r="B15" s="104" t="s">
        <v>4</v>
      </c>
      <c r="C15" s="105">
        <v>45169</v>
      </c>
      <c r="D15" s="106">
        <v>30488</v>
      </c>
      <c r="E15" s="107">
        <v>22866</v>
      </c>
      <c r="F15" s="106">
        <v>7622</v>
      </c>
      <c r="G15" s="106">
        <v>6659</v>
      </c>
    </row>
    <row r="16" spans="1:7" x14ac:dyDescent="0.25">
      <c r="A16" t="str">
        <f t="shared" si="0"/>
        <v>BERKLEY45199</v>
      </c>
      <c r="B16" s="104" t="s">
        <v>4</v>
      </c>
      <c r="C16" s="105">
        <v>45199</v>
      </c>
      <c r="D16" s="106">
        <v>30488</v>
      </c>
      <c r="E16" s="107">
        <v>22866</v>
      </c>
      <c r="F16" s="106">
        <v>7622</v>
      </c>
      <c r="G16" s="106">
        <v>6097</v>
      </c>
    </row>
    <row r="17" spans="1:7" x14ac:dyDescent="0.25">
      <c r="A17" t="str">
        <f t="shared" si="0"/>
        <v>BERKLEY45230</v>
      </c>
      <c r="B17" s="104" t="s">
        <v>4</v>
      </c>
      <c r="C17" s="105">
        <v>45230</v>
      </c>
      <c r="D17" s="106">
        <v>30488</v>
      </c>
      <c r="E17" s="107">
        <v>22866</v>
      </c>
      <c r="F17" s="106">
        <v>7622</v>
      </c>
      <c r="G17" s="106">
        <v>7929</v>
      </c>
    </row>
    <row r="18" spans="1:7" x14ac:dyDescent="0.25">
      <c r="A18" t="str">
        <f t="shared" si="0"/>
        <v>BOLIVAR45169</v>
      </c>
      <c r="B18" s="104" t="s">
        <v>5</v>
      </c>
      <c r="C18" s="105">
        <v>45169</v>
      </c>
      <c r="D18" s="106">
        <v>1076123</v>
      </c>
      <c r="E18" s="107">
        <v>55652</v>
      </c>
      <c r="F18" s="106">
        <v>1020471</v>
      </c>
      <c r="G18" s="106">
        <v>34889</v>
      </c>
    </row>
    <row r="19" spans="1:7" x14ac:dyDescent="0.25">
      <c r="A19" t="str">
        <f t="shared" si="0"/>
        <v>BOLIVAR45199</v>
      </c>
      <c r="B19" s="104" t="s">
        <v>5</v>
      </c>
      <c r="C19" s="105">
        <v>45199</v>
      </c>
      <c r="D19" s="106">
        <v>1076005</v>
      </c>
      <c r="E19" s="107">
        <v>55652</v>
      </c>
      <c r="F19" s="106">
        <v>1020353</v>
      </c>
      <c r="G19" s="106">
        <v>24958</v>
      </c>
    </row>
    <row r="20" spans="1:7" x14ac:dyDescent="0.25">
      <c r="A20" t="str">
        <f t="shared" si="0"/>
        <v>BOLIVAR45230</v>
      </c>
      <c r="B20" s="104" t="s">
        <v>5</v>
      </c>
      <c r="C20" s="105">
        <v>45230</v>
      </c>
      <c r="D20" s="106">
        <v>1075959</v>
      </c>
      <c r="E20" s="107">
        <v>55652</v>
      </c>
      <c r="F20" s="106">
        <v>1020307</v>
      </c>
      <c r="G20" s="106">
        <v>25835</v>
      </c>
    </row>
    <row r="21" spans="1:7" x14ac:dyDescent="0.25">
      <c r="A21" t="str">
        <f t="shared" si="0"/>
        <v>CARDIF45169</v>
      </c>
      <c r="B21" s="104" t="s">
        <v>6</v>
      </c>
      <c r="C21" s="105">
        <v>45169</v>
      </c>
      <c r="D21" s="106">
        <v>504238</v>
      </c>
      <c r="E21" s="107">
        <v>55652</v>
      </c>
      <c r="F21" s="106">
        <v>448586</v>
      </c>
      <c r="G21" s="106">
        <v>83496</v>
      </c>
    </row>
    <row r="22" spans="1:7" x14ac:dyDescent="0.25">
      <c r="A22" t="str">
        <f t="shared" si="0"/>
        <v>CARDIF45199</v>
      </c>
      <c r="B22" s="104" t="s">
        <v>6</v>
      </c>
      <c r="C22" s="105">
        <v>45199</v>
      </c>
      <c r="D22" s="106">
        <v>504238</v>
      </c>
      <c r="E22" s="107">
        <v>55652</v>
      </c>
      <c r="F22" s="106">
        <v>448586</v>
      </c>
      <c r="G22" s="106">
        <v>75736</v>
      </c>
    </row>
    <row r="23" spans="1:7" x14ac:dyDescent="0.25">
      <c r="A23" t="str">
        <f t="shared" si="0"/>
        <v>CARDIF45230</v>
      </c>
      <c r="B23" s="104" t="s">
        <v>6</v>
      </c>
      <c r="C23" s="105">
        <v>45230</v>
      </c>
      <c r="D23" s="106">
        <v>504238</v>
      </c>
      <c r="E23" s="107">
        <v>55652</v>
      </c>
      <c r="F23" s="106">
        <v>448586</v>
      </c>
      <c r="G23" s="106">
        <v>95398</v>
      </c>
    </row>
    <row r="24" spans="1:7" x14ac:dyDescent="0.25">
      <c r="A24" t="str">
        <f t="shared" si="0"/>
        <v>CHUBB45169</v>
      </c>
      <c r="B24" s="104" t="s">
        <v>7</v>
      </c>
      <c r="C24" s="105">
        <v>45169</v>
      </c>
      <c r="D24" s="106">
        <v>225744</v>
      </c>
      <c r="E24" s="107">
        <v>55652</v>
      </c>
      <c r="F24" s="106">
        <v>170092</v>
      </c>
      <c r="G24" s="106">
        <v>40355</v>
      </c>
    </row>
    <row r="25" spans="1:7" x14ac:dyDescent="0.25">
      <c r="A25" t="str">
        <f t="shared" si="0"/>
        <v>CHUBB45199</v>
      </c>
      <c r="B25" s="104" t="s">
        <v>7</v>
      </c>
      <c r="C25" s="105">
        <v>45199</v>
      </c>
      <c r="D25" s="106">
        <v>225744</v>
      </c>
      <c r="E25" s="107">
        <v>55652</v>
      </c>
      <c r="F25" s="106">
        <v>170092</v>
      </c>
      <c r="G25" s="106">
        <v>40625</v>
      </c>
    </row>
    <row r="26" spans="1:7" x14ac:dyDescent="0.25">
      <c r="A26" t="str">
        <f t="shared" si="0"/>
        <v>CHUBB45230</v>
      </c>
      <c r="B26" s="104" t="s">
        <v>7</v>
      </c>
      <c r="C26" s="105">
        <v>45230</v>
      </c>
      <c r="D26" s="106">
        <v>225744</v>
      </c>
      <c r="E26" s="107">
        <v>55652</v>
      </c>
      <c r="F26" s="106">
        <v>170092</v>
      </c>
      <c r="G26" s="106">
        <v>38980</v>
      </c>
    </row>
    <row r="27" spans="1:7" x14ac:dyDescent="0.25">
      <c r="A27" t="str">
        <f t="shared" si="0"/>
        <v>COFACE45169</v>
      </c>
      <c r="B27" s="104" t="s">
        <v>95</v>
      </c>
      <c r="C27" s="105">
        <v>45169</v>
      </c>
      <c r="D27" s="106">
        <v>94255</v>
      </c>
      <c r="E27" s="107">
        <v>18258</v>
      </c>
      <c r="F27" s="106">
        <v>75997</v>
      </c>
      <c r="G27" s="106">
        <v>0</v>
      </c>
    </row>
    <row r="28" spans="1:7" x14ac:dyDescent="0.25">
      <c r="A28" t="str">
        <f t="shared" si="0"/>
        <v>COFACE45199</v>
      </c>
      <c r="B28" s="104" t="s">
        <v>95</v>
      </c>
      <c r="C28" s="105">
        <v>45199</v>
      </c>
      <c r="D28" s="106">
        <v>92835</v>
      </c>
      <c r="E28" s="107">
        <v>18258</v>
      </c>
      <c r="F28" s="106">
        <v>74577</v>
      </c>
      <c r="G28" s="106">
        <v>0</v>
      </c>
    </row>
    <row r="29" spans="1:7" x14ac:dyDescent="0.25">
      <c r="A29" t="str">
        <f t="shared" si="0"/>
        <v>COFACE45230</v>
      </c>
      <c r="B29" s="104" t="s">
        <v>95</v>
      </c>
      <c r="C29" s="105">
        <v>45230</v>
      </c>
      <c r="D29" s="106">
        <v>95590</v>
      </c>
      <c r="E29" s="107">
        <v>18258</v>
      </c>
      <c r="F29" s="106">
        <v>77332</v>
      </c>
      <c r="G29" s="106">
        <v>913</v>
      </c>
    </row>
    <row r="30" spans="1:7" x14ac:dyDescent="0.25">
      <c r="A30" t="str">
        <f t="shared" si="0"/>
        <v>COLMENA45169</v>
      </c>
      <c r="B30" s="104" t="s">
        <v>115</v>
      </c>
      <c r="C30" s="105">
        <v>45169</v>
      </c>
      <c r="D30" s="106">
        <v>22418</v>
      </c>
      <c r="E30" s="107">
        <v>19018</v>
      </c>
      <c r="F30" s="106">
        <v>3400</v>
      </c>
      <c r="G30" s="106">
        <v>1614</v>
      </c>
    </row>
    <row r="31" spans="1:7" x14ac:dyDescent="0.25">
      <c r="A31" t="str">
        <f t="shared" si="0"/>
        <v>COLMENA45199</v>
      </c>
      <c r="B31" s="104" t="s">
        <v>115</v>
      </c>
      <c r="C31" s="105">
        <v>45199</v>
      </c>
      <c r="D31" s="106">
        <v>22418</v>
      </c>
      <c r="E31" s="107">
        <v>19018</v>
      </c>
      <c r="F31" s="106">
        <v>3400</v>
      </c>
      <c r="G31" s="106">
        <v>718</v>
      </c>
    </row>
    <row r="32" spans="1:7" x14ac:dyDescent="0.25">
      <c r="A32" t="str">
        <f t="shared" si="0"/>
        <v>COLMENA45230</v>
      </c>
      <c r="B32" s="104" t="s">
        <v>115</v>
      </c>
      <c r="C32" s="105">
        <v>45230</v>
      </c>
      <c r="D32" s="106">
        <v>22418</v>
      </c>
      <c r="E32" s="107">
        <v>19018</v>
      </c>
      <c r="F32" s="106">
        <v>3400</v>
      </c>
      <c r="G32" s="106">
        <v>582</v>
      </c>
    </row>
    <row r="33" spans="1:7" x14ac:dyDescent="0.25">
      <c r="A33" t="str">
        <f t="shared" si="0"/>
        <v>CONFIANZA45169</v>
      </c>
      <c r="B33" s="104" t="s">
        <v>8</v>
      </c>
      <c r="C33" s="105">
        <v>45169</v>
      </c>
      <c r="D33" s="106">
        <v>96842</v>
      </c>
      <c r="E33" s="107">
        <v>25137</v>
      </c>
      <c r="F33" s="106">
        <v>71705</v>
      </c>
      <c r="G33" s="106">
        <v>24994</v>
      </c>
    </row>
    <row r="34" spans="1:7" x14ac:dyDescent="0.25">
      <c r="A34" t="str">
        <f t="shared" si="0"/>
        <v>CONFIANZA45199</v>
      </c>
      <c r="B34" s="104" t="s">
        <v>8</v>
      </c>
      <c r="C34" s="105">
        <v>45199</v>
      </c>
      <c r="D34" s="106">
        <v>96842</v>
      </c>
      <c r="E34" s="107">
        <v>25137</v>
      </c>
      <c r="F34" s="106">
        <v>71705</v>
      </c>
      <c r="G34" s="106">
        <v>23897</v>
      </c>
    </row>
    <row r="35" spans="1:7" x14ac:dyDescent="0.25">
      <c r="A35" t="str">
        <f t="shared" si="0"/>
        <v>CONFIANZA45230</v>
      </c>
      <c r="B35" s="104" t="s">
        <v>8</v>
      </c>
      <c r="C35" s="105">
        <v>45230</v>
      </c>
      <c r="D35" s="106">
        <v>96842</v>
      </c>
      <c r="E35" s="107">
        <v>25137</v>
      </c>
      <c r="F35" s="106">
        <v>71705</v>
      </c>
      <c r="G35" s="106">
        <v>26952</v>
      </c>
    </row>
    <row r="36" spans="1:7" x14ac:dyDescent="0.25">
      <c r="A36" t="str">
        <f t="shared" si="0"/>
        <v>EQUIDAD45169</v>
      </c>
      <c r="B36" s="104" t="s">
        <v>9</v>
      </c>
      <c r="C36" s="105">
        <v>45169</v>
      </c>
      <c r="D36" s="106">
        <v>72632</v>
      </c>
      <c r="E36" s="107">
        <v>32503</v>
      </c>
      <c r="F36" s="106">
        <v>40129</v>
      </c>
      <c r="G36" s="106">
        <v>4687</v>
      </c>
    </row>
    <row r="37" spans="1:7" x14ac:dyDescent="0.25">
      <c r="A37" t="str">
        <f t="shared" si="0"/>
        <v>EQUIDAD45199</v>
      </c>
      <c r="B37" s="104" t="s">
        <v>9</v>
      </c>
      <c r="C37" s="105">
        <v>45199</v>
      </c>
      <c r="D37" s="106">
        <v>72902</v>
      </c>
      <c r="E37" s="107">
        <v>32503</v>
      </c>
      <c r="F37" s="106">
        <v>40399</v>
      </c>
      <c r="G37" s="106">
        <v>2058</v>
      </c>
    </row>
    <row r="38" spans="1:7" x14ac:dyDescent="0.25">
      <c r="A38" t="str">
        <f t="shared" si="0"/>
        <v>EQUIDAD45230</v>
      </c>
      <c r="B38" s="104" t="s">
        <v>9</v>
      </c>
      <c r="C38" s="105">
        <v>45230</v>
      </c>
      <c r="D38" s="106">
        <v>72957</v>
      </c>
      <c r="E38" s="107">
        <v>32503</v>
      </c>
      <c r="F38" s="106">
        <v>40454</v>
      </c>
      <c r="G38" s="106">
        <v>3875</v>
      </c>
    </row>
    <row r="39" spans="1:7" x14ac:dyDescent="0.25">
      <c r="A39" t="str">
        <f t="shared" si="0"/>
        <v>ESTADO45169</v>
      </c>
      <c r="B39" s="104" t="s">
        <v>10</v>
      </c>
      <c r="C39" s="105">
        <v>45169</v>
      </c>
      <c r="D39" s="106">
        <v>297592</v>
      </c>
      <c r="E39" s="107">
        <v>29958</v>
      </c>
      <c r="F39" s="106">
        <v>267634</v>
      </c>
      <c r="G39" s="106">
        <v>60376</v>
      </c>
    </row>
    <row r="40" spans="1:7" x14ac:dyDescent="0.25">
      <c r="A40" t="str">
        <f t="shared" si="0"/>
        <v>ESTADO45199</v>
      </c>
      <c r="B40" s="104" t="s">
        <v>10</v>
      </c>
      <c r="C40" s="105">
        <v>45199</v>
      </c>
      <c r="D40" s="106">
        <v>297520</v>
      </c>
      <c r="E40" s="107">
        <v>29958</v>
      </c>
      <c r="F40" s="106">
        <v>267562</v>
      </c>
      <c r="G40" s="106">
        <v>55593</v>
      </c>
    </row>
    <row r="41" spans="1:7" x14ac:dyDescent="0.25">
      <c r="A41" t="str">
        <f t="shared" si="0"/>
        <v>ESTADO45230</v>
      </c>
      <c r="B41" s="104" t="s">
        <v>10</v>
      </c>
      <c r="C41" s="105">
        <v>45230</v>
      </c>
      <c r="D41" s="106">
        <v>297519</v>
      </c>
      <c r="E41" s="107">
        <v>29958</v>
      </c>
      <c r="F41" s="106">
        <v>267561</v>
      </c>
      <c r="G41" s="106">
        <v>65285</v>
      </c>
    </row>
    <row r="42" spans="1:7" x14ac:dyDescent="0.25">
      <c r="A42" t="str">
        <f t="shared" si="0"/>
        <v>HDI SEGUROS45169</v>
      </c>
      <c r="B42" s="104" t="s">
        <v>99</v>
      </c>
      <c r="C42" s="105">
        <v>45169</v>
      </c>
      <c r="D42" s="106">
        <v>98376</v>
      </c>
      <c r="E42" s="107">
        <v>29705</v>
      </c>
      <c r="F42" s="106">
        <v>68671</v>
      </c>
      <c r="G42" s="106">
        <v>9880</v>
      </c>
    </row>
    <row r="43" spans="1:7" x14ac:dyDescent="0.25">
      <c r="A43" t="str">
        <f t="shared" si="0"/>
        <v>HDI SEGUROS45199</v>
      </c>
      <c r="B43" s="104" t="s">
        <v>99</v>
      </c>
      <c r="C43" s="105">
        <v>45199</v>
      </c>
      <c r="D43" s="106">
        <v>98376</v>
      </c>
      <c r="E43" s="107">
        <v>29705</v>
      </c>
      <c r="F43" s="106">
        <v>68671</v>
      </c>
      <c r="G43" s="106">
        <v>10751</v>
      </c>
    </row>
    <row r="44" spans="1:7" x14ac:dyDescent="0.25">
      <c r="A44" t="str">
        <f t="shared" si="0"/>
        <v>HDI SEGUROS45230</v>
      </c>
      <c r="B44" s="104" t="s">
        <v>99</v>
      </c>
      <c r="C44" s="105">
        <v>45230</v>
      </c>
      <c r="D44" s="106">
        <v>98376</v>
      </c>
      <c r="E44" s="107">
        <v>29705</v>
      </c>
      <c r="F44" s="106">
        <v>68671</v>
      </c>
      <c r="G44" s="106">
        <v>10952</v>
      </c>
    </row>
    <row r="45" spans="1:7" x14ac:dyDescent="0.25">
      <c r="A45" t="str">
        <f t="shared" si="0"/>
        <v>JMALUCELLI TRAVELERS45169</v>
      </c>
      <c r="B45" s="104" t="s">
        <v>11</v>
      </c>
      <c r="C45" s="105">
        <v>45169</v>
      </c>
      <c r="D45" s="106">
        <v>35705</v>
      </c>
      <c r="E45" s="107">
        <v>18258</v>
      </c>
      <c r="F45" s="106">
        <v>17447</v>
      </c>
      <c r="G45" s="106">
        <v>6919</v>
      </c>
    </row>
    <row r="46" spans="1:7" x14ac:dyDescent="0.25">
      <c r="A46" t="str">
        <f t="shared" si="0"/>
        <v>JMALUCELLI TRAVELERS45199</v>
      </c>
      <c r="B46" s="104" t="s">
        <v>11</v>
      </c>
      <c r="C46" s="105">
        <v>45199</v>
      </c>
      <c r="D46" s="106">
        <v>35705</v>
      </c>
      <c r="E46" s="107">
        <v>18258</v>
      </c>
      <c r="F46" s="106">
        <v>17447</v>
      </c>
      <c r="G46" s="106">
        <v>7367</v>
      </c>
    </row>
    <row r="47" spans="1:7" x14ac:dyDescent="0.25">
      <c r="A47" t="str">
        <f t="shared" si="0"/>
        <v>JMALUCELLI TRAVELERS45230</v>
      </c>
      <c r="B47" s="104" t="s">
        <v>11</v>
      </c>
      <c r="C47" s="105">
        <v>45230</v>
      </c>
      <c r="D47" s="106">
        <v>35705</v>
      </c>
      <c r="E47" s="107">
        <v>18258</v>
      </c>
      <c r="F47" s="106">
        <v>17447</v>
      </c>
      <c r="G47" s="106">
        <v>7687</v>
      </c>
    </row>
    <row r="48" spans="1:7" x14ac:dyDescent="0.25">
      <c r="A48" t="str">
        <f t="shared" si="0"/>
        <v>LIBERTY45169</v>
      </c>
      <c r="B48" s="104" t="s">
        <v>12</v>
      </c>
      <c r="C48" s="105">
        <v>45169</v>
      </c>
      <c r="D48" s="106">
        <v>283621</v>
      </c>
      <c r="E48" s="107">
        <v>35048</v>
      </c>
      <c r="F48" s="106">
        <v>248573</v>
      </c>
      <c r="G48" s="106">
        <v>57901</v>
      </c>
    </row>
    <row r="49" spans="1:7" x14ac:dyDescent="0.25">
      <c r="A49" t="str">
        <f t="shared" si="0"/>
        <v>LIBERTY45199</v>
      </c>
      <c r="B49" s="104" t="s">
        <v>12</v>
      </c>
      <c r="C49" s="105">
        <v>45199</v>
      </c>
      <c r="D49" s="106">
        <v>283621</v>
      </c>
      <c r="E49" s="107">
        <v>35048</v>
      </c>
      <c r="F49" s="106">
        <v>248573</v>
      </c>
      <c r="G49" s="106">
        <v>59342</v>
      </c>
    </row>
    <row r="50" spans="1:7" x14ac:dyDescent="0.25">
      <c r="A50" t="str">
        <f t="shared" si="0"/>
        <v>LIBERTY45230</v>
      </c>
      <c r="B50" s="104" t="s">
        <v>12</v>
      </c>
      <c r="C50" s="105">
        <v>45230</v>
      </c>
      <c r="D50" s="106">
        <v>283621</v>
      </c>
      <c r="E50" s="107">
        <v>35048</v>
      </c>
      <c r="F50" s="106">
        <v>248573</v>
      </c>
      <c r="G50" s="106">
        <v>69215</v>
      </c>
    </row>
    <row r="51" spans="1:7" x14ac:dyDescent="0.25">
      <c r="A51" t="str">
        <f t="shared" si="0"/>
        <v>MAPFRE45169</v>
      </c>
      <c r="B51" s="104" t="s">
        <v>13</v>
      </c>
      <c r="C51" s="105">
        <v>45169</v>
      </c>
      <c r="D51" s="106">
        <v>348386</v>
      </c>
      <c r="E51" s="107">
        <v>55652</v>
      </c>
      <c r="F51" s="106">
        <v>292734</v>
      </c>
      <c r="G51" s="106">
        <v>37290</v>
      </c>
    </row>
    <row r="52" spans="1:7" x14ac:dyDescent="0.25">
      <c r="A52" t="str">
        <f t="shared" si="0"/>
        <v>MAPFRE45199</v>
      </c>
      <c r="B52" s="104" t="s">
        <v>13</v>
      </c>
      <c r="C52" s="105">
        <v>45199</v>
      </c>
      <c r="D52" s="106">
        <v>348386</v>
      </c>
      <c r="E52" s="107">
        <v>55652</v>
      </c>
      <c r="F52" s="106">
        <v>292734</v>
      </c>
      <c r="G52" s="106">
        <v>28562</v>
      </c>
    </row>
    <row r="53" spans="1:7" x14ac:dyDescent="0.25">
      <c r="A53" t="str">
        <f t="shared" si="0"/>
        <v>MAPFRE45230</v>
      </c>
      <c r="B53" s="104" t="s">
        <v>13</v>
      </c>
      <c r="C53" s="105">
        <v>45230</v>
      </c>
      <c r="D53" s="106">
        <v>348386</v>
      </c>
      <c r="E53" s="107">
        <v>55652</v>
      </c>
      <c r="F53" s="106">
        <v>292734</v>
      </c>
      <c r="G53" s="106">
        <v>32070</v>
      </c>
    </row>
    <row r="54" spans="1:7" x14ac:dyDescent="0.25">
      <c r="A54" t="str">
        <f t="shared" si="0"/>
        <v>MUNDIAL45169</v>
      </c>
      <c r="B54" s="104" t="s">
        <v>14</v>
      </c>
      <c r="C54" s="105">
        <v>45169</v>
      </c>
      <c r="D54" s="106">
        <v>147789</v>
      </c>
      <c r="E54" s="107">
        <v>36061</v>
      </c>
      <c r="F54" s="106">
        <v>111728</v>
      </c>
      <c r="G54" s="106">
        <v>46890</v>
      </c>
    </row>
    <row r="55" spans="1:7" x14ac:dyDescent="0.25">
      <c r="A55" t="str">
        <f t="shared" si="0"/>
        <v>MUNDIAL45199</v>
      </c>
      <c r="B55" s="104" t="s">
        <v>14</v>
      </c>
      <c r="C55" s="105">
        <v>45199</v>
      </c>
      <c r="D55" s="106">
        <v>147789</v>
      </c>
      <c r="E55" s="107">
        <v>36061</v>
      </c>
      <c r="F55" s="106">
        <v>111728</v>
      </c>
      <c r="G55" s="106">
        <v>52871</v>
      </c>
    </row>
    <row r="56" spans="1:7" x14ac:dyDescent="0.25">
      <c r="A56" t="str">
        <f t="shared" si="0"/>
        <v>MUNDIAL45230</v>
      </c>
      <c r="B56" s="104" t="s">
        <v>14</v>
      </c>
      <c r="C56" s="105">
        <v>45230</v>
      </c>
      <c r="D56" s="106">
        <v>147789</v>
      </c>
      <c r="E56" s="107">
        <v>36061</v>
      </c>
      <c r="F56" s="106">
        <v>111728</v>
      </c>
      <c r="G56" s="106">
        <v>57279</v>
      </c>
    </row>
    <row r="57" spans="1:7" x14ac:dyDescent="0.25">
      <c r="A57" t="str">
        <f t="shared" si="0"/>
        <v>NACIONAL45169</v>
      </c>
      <c r="B57" s="104" t="s">
        <v>15</v>
      </c>
      <c r="C57" s="105">
        <v>45169</v>
      </c>
      <c r="D57" s="106">
        <v>56065</v>
      </c>
      <c r="E57" s="107">
        <v>18258</v>
      </c>
      <c r="F57" s="106">
        <v>37807</v>
      </c>
      <c r="G57" s="106">
        <v>29370</v>
      </c>
    </row>
    <row r="58" spans="1:7" x14ac:dyDescent="0.25">
      <c r="A58" t="str">
        <f t="shared" si="0"/>
        <v>NACIONAL45199</v>
      </c>
      <c r="B58" s="104" t="s">
        <v>15</v>
      </c>
      <c r="C58" s="105">
        <v>45199</v>
      </c>
      <c r="D58" s="106">
        <v>56065</v>
      </c>
      <c r="E58" s="107">
        <v>18258</v>
      </c>
      <c r="F58" s="106">
        <v>37807</v>
      </c>
      <c r="G58" s="106">
        <v>31808</v>
      </c>
    </row>
    <row r="59" spans="1:7" x14ac:dyDescent="0.25">
      <c r="A59" t="str">
        <f t="shared" si="0"/>
        <v>NACIONAL45230</v>
      </c>
      <c r="B59" s="104" t="s">
        <v>15</v>
      </c>
      <c r="C59" s="105">
        <v>45230</v>
      </c>
      <c r="D59" s="106">
        <v>56065</v>
      </c>
      <c r="E59" s="107">
        <v>18258</v>
      </c>
      <c r="F59" s="106">
        <v>37807</v>
      </c>
      <c r="G59" s="106">
        <v>32582</v>
      </c>
    </row>
    <row r="60" spans="1:7" x14ac:dyDescent="0.25">
      <c r="A60" t="str">
        <f t="shared" si="0"/>
        <v>PREVISORA45169</v>
      </c>
      <c r="B60" s="104" t="s">
        <v>16</v>
      </c>
      <c r="C60" s="105">
        <v>45169</v>
      </c>
      <c r="D60" s="106">
        <v>343350</v>
      </c>
      <c r="E60" s="107">
        <v>32503</v>
      </c>
      <c r="F60" s="106">
        <v>310847</v>
      </c>
      <c r="G60" s="106">
        <v>162985</v>
      </c>
    </row>
    <row r="61" spans="1:7" x14ac:dyDescent="0.25">
      <c r="A61" t="str">
        <f t="shared" si="0"/>
        <v>PREVISORA45199</v>
      </c>
      <c r="B61" s="104" t="s">
        <v>16</v>
      </c>
      <c r="C61" s="105">
        <v>45199</v>
      </c>
      <c r="D61" s="106">
        <v>343350</v>
      </c>
      <c r="E61" s="107">
        <v>32503</v>
      </c>
      <c r="F61" s="106">
        <v>310847</v>
      </c>
      <c r="G61" s="106">
        <v>151239</v>
      </c>
    </row>
    <row r="62" spans="1:7" x14ac:dyDescent="0.25">
      <c r="A62" t="str">
        <f t="shared" si="0"/>
        <v>PREVISORA45230</v>
      </c>
      <c r="B62" s="104" t="s">
        <v>16</v>
      </c>
      <c r="C62" s="105">
        <v>45230</v>
      </c>
      <c r="D62" s="106">
        <v>343350</v>
      </c>
      <c r="E62" s="107">
        <v>32503</v>
      </c>
      <c r="F62" s="106">
        <v>310847</v>
      </c>
      <c r="G62" s="106">
        <v>156145</v>
      </c>
    </row>
    <row r="63" spans="1:7" x14ac:dyDescent="0.25">
      <c r="A63" t="str">
        <f t="shared" si="0"/>
        <v>SBS SEGUROS45169</v>
      </c>
      <c r="B63" s="104" t="s">
        <v>97</v>
      </c>
      <c r="C63" s="105">
        <v>45169</v>
      </c>
      <c r="D63" s="106">
        <v>159264</v>
      </c>
      <c r="E63" s="107">
        <v>55652</v>
      </c>
      <c r="F63" s="106">
        <v>103612</v>
      </c>
      <c r="G63" s="106">
        <v>55560</v>
      </c>
    </row>
    <row r="64" spans="1:7" x14ac:dyDescent="0.25">
      <c r="A64" t="str">
        <f t="shared" si="0"/>
        <v>SBS SEGUROS45199</v>
      </c>
      <c r="B64" s="104" t="s">
        <v>97</v>
      </c>
      <c r="C64" s="105">
        <v>45199</v>
      </c>
      <c r="D64" s="106">
        <v>159264</v>
      </c>
      <c r="E64" s="107">
        <v>55652</v>
      </c>
      <c r="F64" s="106">
        <v>103612</v>
      </c>
      <c r="G64" s="106">
        <v>53582</v>
      </c>
    </row>
    <row r="65" spans="1:7" x14ac:dyDescent="0.25">
      <c r="A65" t="str">
        <f t="shared" si="0"/>
        <v>SBS SEGUROS45230</v>
      </c>
      <c r="B65" s="104" t="s">
        <v>97</v>
      </c>
      <c r="C65" s="105">
        <v>45230</v>
      </c>
      <c r="D65" s="106">
        <v>159264</v>
      </c>
      <c r="E65" s="107">
        <v>55652</v>
      </c>
      <c r="F65" s="106">
        <v>103612</v>
      </c>
      <c r="G65" s="106">
        <v>57349</v>
      </c>
    </row>
    <row r="66" spans="1:7" x14ac:dyDescent="0.25">
      <c r="A66" t="str">
        <f t="shared" si="0"/>
        <v>SEGUREXPO45169</v>
      </c>
      <c r="B66" s="104" t="s">
        <v>17</v>
      </c>
      <c r="C66" s="105">
        <v>45169</v>
      </c>
      <c r="D66" s="106">
        <v>29184</v>
      </c>
      <c r="E66" s="107">
        <v>21816</v>
      </c>
      <c r="F66" s="106">
        <v>7368</v>
      </c>
      <c r="G66" s="106">
        <v>2397</v>
      </c>
    </row>
    <row r="67" spans="1:7" x14ac:dyDescent="0.25">
      <c r="A67" t="str">
        <f t="shared" si="0"/>
        <v>SEGUREXPO45199</v>
      </c>
      <c r="B67" s="104" t="s">
        <v>17</v>
      </c>
      <c r="C67" s="105">
        <v>45199</v>
      </c>
      <c r="D67" s="106">
        <v>29184</v>
      </c>
      <c r="E67" s="107">
        <v>21816</v>
      </c>
      <c r="F67" s="106">
        <v>7368</v>
      </c>
      <c r="G67" s="106">
        <v>992</v>
      </c>
    </row>
    <row r="68" spans="1:7" x14ac:dyDescent="0.25">
      <c r="A68" t="str">
        <f t="shared" ref="A68:A83" si="1">+B68&amp;C68</f>
        <v>SEGUREXPO45230</v>
      </c>
      <c r="B68" s="104" t="s">
        <v>17</v>
      </c>
      <c r="C68" s="105">
        <v>45230</v>
      </c>
      <c r="D68" s="106">
        <v>29184</v>
      </c>
      <c r="E68" s="107">
        <v>21816</v>
      </c>
      <c r="F68" s="106">
        <v>7368</v>
      </c>
      <c r="G68" s="106">
        <v>723</v>
      </c>
    </row>
    <row r="69" spans="1:7" x14ac:dyDescent="0.25">
      <c r="A69" t="str">
        <f t="shared" si="1"/>
        <v>SOLIDARIA45169</v>
      </c>
      <c r="B69" s="104" t="s">
        <v>18</v>
      </c>
      <c r="C69" s="105">
        <v>45169</v>
      </c>
      <c r="D69" s="106">
        <v>185927</v>
      </c>
      <c r="E69" s="107">
        <v>32503</v>
      </c>
      <c r="F69" s="106">
        <v>153424</v>
      </c>
      <c r="G69" s="106">
        <v>52332</v>
      </c>
    </row>
    <row r="70" spans="1:7" x14ac:dyDescent="0.25">
      <c r="A70" t="str">
        <f t="shared" si="1"/>
        <v>SOLIDARIA45199</v>
      </c>
      <c r="B70" s="104" t="s">
        <v>18</v>
      </c>
      <c r="C70" s="105">
        <v>45199</v>
      </c>
      <c r="D70" s="106">
        <v>185927</v>
      </c>
      <c r="E70" s="107">
        <v>32503</v>
      </c>
      <c r="F70" s="106">
        <v>153424</v>
      </c>
      <c r="G70" s="106">
        <v>56799</v>
      </c>
    </row>
    <row r="71" spans="1:7" x14ac:dyDescent="0.25">
      <c r="A71" t="str">
        <f t="shared" si="1"/>
        <v>SOLIDARIA45230</v>
      </c>
      <c r="B71" s="104" t="s">
        <v>18</v>
      </c>
      <c r="C71" s="105">
        <v>45230</v>
      </c>
      <c r="D71" s="106">
        <v>185927</v>
      </c>
      <c r="E71" s="107">
        <v>32503</v>
      </c>
      <c r="F71" s="106">
        <v>153424</v>
      </c>
      <c r="G71" s="106">
        <v>63415</v>
      </c>
    </row>
    <row r="72" spans="1:7" x14ac:dyDescent="0.25">
      <c r="A72" t="str">
        <f t="shared" si="1"/>
        <v>SOLUNION45169</v>
      </c>
      <c r="B72" s="104" t="s">
        <v>19</v>
      </c>
      <c r="C72" s="105">
        <v>45169</v>
      </c>
      <c r="D72" s="106">
        <v>37563</v>
      </c>
      <c r="E72" s="107">
        <v>21816</v>
      </c>
      <c r="F72" s="106">
        <v>15747</v>
      </c>
      <c r="G72" s="106">
        <v>8075</v>
      </c>
    </row>
    <row r="73" spans="1:7" x14ac:dyDescent="0.25">
      <c r="A73" t="str">
        <f t="shared" si="1"/>
        <v>SOLUNION45199</v>
      </c>
      <c r="B73" s="104" t="s">
        <v>19</v>
      </c>
      <c r="C73" s="105">
        <v>45199</v>
      </c>
      <c r="D73" s="106">
        <v>37563</v>
      </c>
      <c r="E73" s="107">
        <v>21816</v>
      </c>
      <c r="F73" s="106">
        <v>15747</v>
      </c>
      <c r="G73" s="106">
        <v>8474</v>
      </c>
    </row>
    <row r="74" spans="1:7" x14ac:dyDescent="0.25">
      <c r="A74" t="str">
        <f t="shared" si="1"/>
        <v>SOLUNION45230</v>
      </c>
      <c r="B74" s="104" t="s">
        <v>19</v>
      </c>
      <c r="C74" s="105">
        <v>45230</v>
      </c>
      <c r="D74" s="106">
        <v>37563</v>
      </c>
      <c r="E74" s="107">
        <v>21816</v>
      </c>
      <c r="F74" s="106">
        <v>15747</v>
      </c>
      <c r="G74" s="106">
        <v>8763</v>
      </c>
    </row>
    <row r="75" spans="1:7" x14ac:dyDescent="0.25">
      <c r="A75" t="str">
        <f t="shared" si="1"/>
        <v>SURAMERICANA45169</v>
      </c>
      <c r="B75" s="104" t="s">
        <v>20</v>
      </c>
      <c r="C75" s="105">
        <v>45169</v>
      </c>
      <c r="D75" s="106">
        <v>656856</v>
      </c>
      <c r="E75" s="107">
        <v>55652</v>
      </c>
      <c r="F75" s="106">
        <v>601204</v>
      </c>
      <c r="G75" s="106">
        <v>107016</v>
      </c>
    </row>
    <row r="76" spans="1:7" x14ac:dyDescent="0.25">
      <c r="A76" t="str">
        <f t="shared" si="1"/>
        <v>SURAMERICANA45199</v>
      </c>
      <c r="B76" s="104" t="s">
        <v>20</v>
      </c>
      <c r="C76" s="105">
        <v>45199</v>
      </c>
      <c r="D76" s="106">
        <v>657000</v>
      </c>
      <c r="E76" s="107">
        <v>55652</v>
      </c>
      <c r="F76" s="106">
        <v>601348</v>
      </c>
      <c r="G76" s="106">
        <v>114778</v>
      </c>
    </row>
    <row r="77" spans="1:7" x14ac:dyDescent="0.25">
      <c r="A77" t="str">
        <f t="shared" si="1"/>
        <v>SURAMERICANA45230</v>
      </c>
      <c r="B77" s="104" t="s">
        <v>20</v>
      </c>
      <c r="C77" s="105">
        <v>45230</v>
      </c>
      <c r="D77" s="106">
        <v>657000</v>
      </c>
      <c r="E77" s="107">
        <v>55652</v>
      </c>
      <c r="F77" s="106">
        <v>601348</v>
      </c>
      <c r="G77" s="106">
        <v>125970</v>
      </c>
    </row>
    <row r="78" spans="1:7" x14ac:dyDescent="0.25">
      <c r="A78" t="str">
        <f t="shared" si="1"/>
        <v>ZURICH45169</v>
      </c>
      <c r="B78" s="104" t="s">
        <v>21</v>
      </c>
      <c r="C78" s="105">
        <v>45169</v>
      </c>
      <c r="D78" s="106">
        <v>144771</v>
      </c>
      <c r="E78" s="107">
        <v>55652</v>
      </c>
      <c r="F78" s="106">
        <v>89119</v>
      </c>
      <c r="G78" s="106">
        <v>0</v>
      </c>
    </row>
    <row r="79" spans="1:7" x14ac:dyDescent="0.25">
      <c r="A79" t="str">
        <f t="shared" si="1"/>
        <v>ZURICH45199</v>
      </c>
      <c r="B79" s="104" t="s">
        <v>21</v>
      </c>
      <c r="C79" s="105">
        <v>45199</v>
      </c>
      <c r="D79" s="106">
        <v>169033</v>
      </c>
      <c r="E79" s="107">
        <v>55652</v>
      </c>
      <c r="F79" s="106">
        <v>113381</v>
      </c>
      <c r="G79" s="106">
        <v>437</v>
      </c>
    </row>
    <row r="80" spans="1:7" x14ac:dyDescent="0.25">
      <c r="A80" t="str">
        <f t="shared" si="1"/>
        <v>ZURICH45230</v>
      </c>
      <c r="B80" s="104" t="s">
        <v>21</v>
      </c>
      <c r="C80" s="105">
        <v>45230</v>
      </c>
      <c r="D80" s="106">
        <v>169033</v>
      </c>
      <c r="E80" s="107">
        <v>55652</v>
      </c>
      <c r="F80" s="106">
        <v>113381</v>
      </c>
      <c r="G80" s="106">
        <v>3289</v>
      </c>
    </row>
    <row r="81" spans="1:7" x14ac:dyDescent="0.25">
      <c r="A81" t="str">
        <f t="shared" si="1"/>
        <v>COMPAÑÍAS45169</v>
      </c>
      <c r="B81" s="104" t="s">
        <v>37</v>
      </c>
      <c r="C81" s="105">
        <v>45169</v>
      </c>
      <c r="D81" s="106">
        <v>5860202</v>
      </c>
      <c r="E81" s="107">
        <v>948896</v>
      </c>
      <c r="F81" s="106">
        <v>4911306</v>
      </c>
      <c r="G81" s="106">
        <v>941682</v>
      </c>
    </row>
    <row r="82" spans="1:7" x14ac:dyDescent="0.25">
      <c r="A82" t="str">
        <f t="shared" si="1"/>
        <v>COMPAÑÍAS45199</v>
      </c>
      <c r="B82" s="104" t="s">
        <v>37</v>
      </c>
      <c r="C82" s="105">
        <v>45199</v>
      </c>
      <c r="D82" s="106">
        <v>5883268</v>
      </c>
      <c r="E82" s="107">
        <v>948896</v>
      </c>
      <c r="F82" s="106">
        <v>4934372</v>
      </c>
      <c r="G82" s="106">
        <v>917643</v>
      </c>
    </row>
    <row r="83" spans="1:7" x14ac:dyDescent="0.25">
      <c r="A83" t="str">
        <f t="shared" si="1"/>
        <v>COMPAÑÍAS45230</v>
      </c>
      <c r="B83" s="104" t="s">
        <v>37</v>
      </c>
      <c r="C83" s="105">
        <v>45230</v>
      </c>
      <c r="D83" s="106">
        <v>5886031</v>
      </c>
      <c r="E83" s="107">
        <v>948896</v>
      </c>
      <c r="F83" s="106">
        <v>4937135</v>
      </c>
      <c r="G83" s="106">
        <v>1020845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/>
  <dimension ref="A1:P56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C3" sqref="C3:D3"/>
    </sheetView>
  </sheetViews>
  <sheetFormatPr baseColWidth="10" defaultColWidth="9.140625" defaultRowHeight="14.25" x14ac:dyDescent="0.2"/>
  <cols>
    <col min="1" max="1" width="25.85546875" style="8" customWidth="1"/>
    <col min="2" max="5" width="23.5703125" style="8" customWidth="1"/>
    <col min="6" max="16" width="9.140625" style="27"/>
    <col min="17" max="16384" width="9.140625" style="8"/>
  </cols>
  <sheetData>
    <row r="1" spans="1:16" s="3" customFormat="1" ht="20.25" x14ac:dyDescent="0.25">
      <c r="A1" s="2"/>
      <c r="B1" s="111" t="s">
        <v>35</v>
      </c>
      <c r="C1" s="111"/>
      <c r="D1" s="111"/>
      <c r="E1" s="111"/>
      <c r="F1" s="10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5" customFormat="1" ht="18" x14ac:dyDescent="0.25">
      <c r="A2" s="4"/>
      <c r="C2" s="112" t="s">
        <v>91</v>
      </c>
      <c r="D2" s="112"/>
      <c r="E2" s="11"/>
      <c r="F2" s="11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7" customFormat="1" ht="15.75" x14ac:dyDescent="0.25">
      <c r="A3" s="6"/>
      <c r="C3" s="116">
        <v>45230</v>
      </c>
      <c r="D3" s="117"/>
      <c r="E3" s="39"/>
      <c r="F3" s="1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7" customFormat="1" ht="15.75" customHeight="1" thickBot="1" x14ac:dyDescent="0.3">
      <c r="B4" s="31"/>
      <c r="C4" s="115" t="s">
        <v>36</v>
      </c>
      <c r="D4" s="115"/>
      <c r="E4" s="31"/>
      <c r="F4" s="28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7" customFormat="1" ht="34.5" customHeight="1" thickTop="1" x14ac:dyDescent="0.25">
      <c r="A5" s="113" t="s">
        <v>37</v>
      </c>
      <c r="B5" s="144" t="s">
        <v>90</v>
      </c>
      <c r="C5" s="145"/>
      <c r="D5" s="145"/>
      <c r="E5" s="146"/>
      <c r="F5" s="29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9" customFormat="1" ht="30.75" thickBot="1" x14ac:dyDescent="0.3">
      <c r="A6" s="114"/>
      <c r="B6" s="16" t="s">
        <v>86</v>
      </c>
      <c r="C6" s="35" t="s">
        <v>87</v>
      </c>
      <c r="D6" s="36" t="s">
        <v>88</v>
      </c>
      <c r="E6" s="20" t="s">
        <v>89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4.75" customHeight="1" x14ac:dyDescent="0.2">
      <c r="A7" s="14" t="s">
        <v>1</v>
      </c>
      <c r="B7" s="49">
        <f>+IFERROR(VLOOKUP($A7&amp;$C$3,BaseCM_GEN!$A$3:$I$865,4,0),"N.A.")</f>
        <v>157959</v>
      </c>
      <c r="C7" s="50">
        <f>+IFERROR(VLOOKUP($A7&amp;$C$3,BaseCM_GEN!$A$3:$I$865,5,0),"N.A.")</f>
        <v>27160</v>
      </c>
      <c r="D7" s="50">
        <f>+IFERROR(VLOOKUP($A7&amp;$C$3,BaseCM_GEN!$A$3:$I$865,6,0),"N.A.")</f>
        <v>130799</v>
      </c>
      <c r="E7" s="51">
        <f>+IFERROR(VLOOKUP($A7&amp;$C$3,BaseCM_GEN!$A$3:$I$865,7,0),"N.A.")</f>
        <v>21001</v>
      </c>
    </row>
    <row r="8" spans="1:16" ht="24.75" customHeight="1" x14ac:dyDescent="0.2">
      <c r="A8" s="14" t="s">
        <v>94</v>
      </c>
      <c r="B8" s="49">
        <f>+IFERROR(VLOOKUP($A8&amp;$C$3,BaseCM_GEN!$A$3:$I$865,4,0),"N.A.")</f>
        <v>223730</v>
      </c>
      <c r="C8" s="52">
        <f>+IFERROR(VLOOKUP($A8&amp;$C$3,BaseCM_GEN!$A$3:$I$865,5,0),"N.A.")</f>
        <v>55652</v>
      </c>
      <c r="D8" s="52">
        <f>+IFERROR(VLOOKUP($A8&amp;$C$3,BaseCM_GEN!$A$3:$I$865,6,0),"N.A.")</f>
        <v>168078</v>
      </c>
      <c r="E8" s="51">
        <f>+IFERROR(VLOOKUP($A8&amp;$C$3,BaseCM_GEN!$A$3:$I$865,7,0),"N.A.")</f>
        <v>44166</v>
      </c>
    </row>
    <row r="9" spans="1:16" ht="24.75" customHeight="1" x14ac:dyDescent="0.2">
      <c r="A9" s="14" t="s">
        <v>2</v>
      </c>
      <c r="B9" s="49">
        <f>+IFERROR(VLOOKUP($A9&amp;$C$3,BaseCM_GEN!$A$3:$I$865,4,0),"N.A.")</f>
        <v>413622</v>
      </c>
      <c r="C9" s="52">
        <f>+IFERROR(VLOOKUP($A9&amp;$C$3,BaseCM_GEN!$A$3:$I$865,5,0),"N.A.")</f>
        <v>55652</v>
      </c>
      <c r="D9" s="52">
        <f>+IFERROR(VLOOKUP($A9&amp;$C$3,BaseCM_GEN!$A$3:$I$865,6,0),"N.A.")</f>
        <v>357970</v>
      </c>
      <c r="E9" s="51">
        <f>+IFERROR(VLOOKUP($A9&amp;$C$3,BaseCM_GEN!$A$3:$I$865,7,0),"N.A.")</f>
        <v>18352</v>
      </c>
    </row>
    <row r="10" spans="1:16" ht="24.75" customHeight="1" x14ac:dyDescent="0.2">
      <c r="A10" s="14" t="s">
        <v>3</v>
      </c>
      <c r="B10" s="49">
        <f>+IFERROR(VLOOKUP($A10&amp;$C$3,BaseCM_GEN!$A$3:$I$865,4,0),"N.A.")</f>
        <v>117703</v>
      </c>
      <c r="C10" s="52">
        <f>+IFERROR(VLOOKUP($A10&amp;$C$3,BaseCM_GEN!$A$3:$I$865,5,0),"N.A.")</f>
        <v>27160</v>
      </c>
      <c r="D10" s="52">
        <f>+IFERROR(VLOOKUP($A10&amp;$C$3,BaseCM_GEN!$A$3:$I$865,6,0),"N.A.")</f>
        <v>90543</v>
      </c>
      <c r="E10" s="51">
        <f>+IFERROR(VLOOKUP($A10&amp;$C$3,BaseCM_GEN!$A$3:$I$865,7,0),"N.A.")</f>
        <v>46136</v>
      </c>
      <c r="G10" s="47"/>
    </row>
    <row r="11" spans="1:16" ht="24.75" customHeight="1" x14ac:dyDescent="0.2">
      <c r="A11" s="14" t="s">
        <v>4</v>
      </c>
      <c r="B11" s="49">
        <f>+IFERROR(VLOOKUP($A11&amp;$C$3,BaseCM_GEN!$A$3:$I$865,4,0),"N.A.")</f>
        <v>30488</v>
      </c>
      <c r="C11" s="52">
        <f>+IFERROR(VLOOKUP($A11&amp;$C$3,BaseCM_GEN!$A$3:$I$865,5,0),"N.A.")</f>
        <v>22866</v>
      </c>
      <c r="D11" s="52">
        <f>+IFERROR(VLOOKUP($A11&amp;$C$3,BaseCM_GEN!$A$3:$I$865,6,0),"N.A.")</f>
        <v>7622</v>
      </c>
      <c r="E11" s="51">
        <f>+IFERROR(VLOOKUP($A11&amp;$C$3,BaseCM_GEN!$A$3:$I$865,7,0),"N.A.")</f>
        <v>7929</v>
      </c>
    </row>
    <row r="12" spans="1:16" ht="24.75" customHeight="1" x14ac:dyDescent="0.2">
      <c r="A12" s="14" t="s">
        <v>5</v>
      </c>
      <c r="B12" s="49">
        <f>+IFERROR(VLOOKUP($A12&amp;$C$3,BaseCM_GEN!$A$3:$I$865,4,0),"N.A.")</f>
        <v>1075959</v>
      </c>
      <c r="C12" s="52">
        <f>+IFERROR(VLOOKUP($A12&amp;$C$3,BaseCM_GEN!$A$3:$I$865,5,0),"N.A.")</f>
        <v>55652</v>
      </c>
      <c r="D12" s="52">
        <f>+IFERROR(VLOOKUP($A12&amp;$C$3,BaseCM_GEN!$A$3:$I$865,6,0),"N.A.")</f>
        <v>1020307</v>
      </c>
      <c r="E12" s="51">
        <f>+IFERROR(VLOOKUP($A12&amp;$C$3,BaseCM_GEN!$A$3:$I$865,7,0),"N.A.")</f>
        <v>25835</v>
      </c>
    </row>
    <row r="13" spans="1:16" ht="24.75" customHeight="1" x14ac:dyDescent="0.2">
      <c r="A13" s="14" t="s">
        <v>6</v>
      </c>
      <c r="B13" s="49">
        <f>+IFERROR(VLOOKUP($A13&amp;$C$3,BaseCM_GEN!$A$3:$I$865,4,0),"N.A.")</f>
        <v>504238</v>
      </c>
      <c r="C13" s="52">
        <f>+IFERROR(VLOOKUP($A13&amp;$C$3,BaseCM_GEN!$A$3:$I$865,5,0),"N.A.")</f>
        <v>55652</v>
      </c>
      <c r="D13" s="52">
        <f>+IFERROR(VLOOKUP($A13&amp;$C$3,BaseCM_GEN!$A$3:$I$865,6,0),"N.A.")</f>
        <v>448586</v>
      </c>
      <c r="E13" s="51">
        <f>+IFERROR(VLOOKUP($A13&amp;$C$3,BaseCM_GEN!$A$3:$I$865,7,0),"N.A.")</f>
        <v>95398</v>
      </c>
    </row>
    <row r="14" spans="1:16" ht="24.75" customHeight="1" x14ac:dyDescent="0.2">
      <c r="A14" s="14" t="s">
        <v>7</v>
      </c>
      <c r="B14" s="49">
        <f>+IFERROR(VLOOKUP($A14&amp;$C$3,BaseCM_GEN!$A$3:$I$865,4,0),"N.A.")</f>
        <v>225744</v>
      </c>
      <c r="C14" s="52">
        <f>+IFERROR(VLOOKUP($A14&amp;$C$3,BaseCM_GEN!$A$3:$I$865,5,0),"N.A.")</f>
        <v>55652</v>
      </c>
      <c r="D14" s="52">
        <f>+IFERROR(VLOOKUP($A14&amp;$C$3,BaseCM_GEN!$A$3:$I$865,6,0),"N.A.")</f>
        <v>170092</v>
      </c>
      <c r="E14" s="51">
        <f>+IFERROR(VLOOKUP($A14&amp;$C$3,BaseCM_GEN!$A$3:$I$865,7,0),"N.A.")</f>
        <v>38980</v>
      </c>
    </row>
    <row r="15" spans="1:16" ht="24.75" customHeight="1" x14ac:dyDescent="0.2">
      <c r="A15" s="14" t="s">
        <v>95</v>
      </c>
      <c r="B15" s="49">
        <f>+IFERROR(VLOOKUP($A15&amp;$C$3,BaseCM_GEN!$A$3:$I$865,4,0),"N.A.")</f>
        <v>95590</v>
      </c>
      <c r="C15" s="52">
        <f>+IFERROR(VLOOKUP($A15&amp;$C$3,BaseCM_GEN!$A$3:$I$865,5,0),"N.A.")</f>
        <v>18258</v>
      </c>
      <c r="D15" s="52">
        <f>+IFERROR(VLOOKUP($A15&amp;$C$3,BaseCM_GEN!$A$3:$I$865,6,0),"N.A.")</f>
        <v>77332</v>
      </c>
      <c r="E15" s="51">
        <f>+IFERROR(VLOOKUP($A15&amp;$C$3,BaseCM_GEN!$A$3:$I$865,7,0),"N.A.")</f>
        <v>913</v>
      </c>
    </row>
    <row r="16" spans="1:16" ht="24.75" customHeight="1" x14ac:dyDescent="0.2">
      <c r="A16" s="14" t="s">
        <v>115</v>
      </c>
      <c r="B16" s="49">
        <f>+IFERROR(VLOOKUP($A16&amp;$C$3,BaseCM_GEN!$A$3:$I$865,4,0),"N.A.")</f>
        <v>22418</v>
      </c>
      <c r="C16" s="52">
        <f>+IFERROR(VLOOKUP($A16&amp;$C$3,BaseCM_GEN!$A$3:$I$865,5,0),"N.A.")</f>
        <v>19018</v>
      </c>
      <c r="D16" s="52">
        <f>+IFERROR(VLOOKUP($A16&amp;$C$3,BaseCM_GEN!$A$3:$I$865,6,0),"N.A.")</f>
        <v>3400</v>
      </c>
      <c r="E16" s="51">
        <f>+IFERROR(VLOOKUP($A16&amp;$C$3,BaseCM_GEN!$A$3:$I$865,7,0),"N.A.")</f>
        <v>582</v>
      </c>
    </row>
    <row r="17" spans="1:5" ht="24.75" customHeight="1" x14ac:dyDescent="0.2">
      <c r="A17" s="14" t="s">
        <v>8</v>
      </c>
      <c r="B17" s="49">
        <f>+IFERROR(VLOOKUP($A17&amp;$C$3,BaseCM_GEN!$A$3:$I$865,4,0),"N.A.")</f>
        <v>96842</v>
      </c>
      <c r="C17" s="52">
        <f>+IFERROR(VLOOKUP($A17&amp;$C$3,BaseCM_GEN!$A$3:$I$865,5,0),"N.A.")</f>
        <v>25137</v>
      </c>
      <c r="D17" s="52">
        <f>+IFERROR(VLOOKUP($A17&amp;$C$3,BaseCM_GEN!$A$3:$I$865,6,0),"N.A.")</f>
        <v>71705</v>
      </c>
      <c r="E17" s="51">
        <f>+IFERROR(VLOOKUP($A17&amp;$C$3,BaseCM_GEN!$A$3:$I$865,7,0),"N.A.")</f>
        <v>26952</v>
      </c>
    </row>
    <row r="18" spans="1:5" ht="24.75" customHeight="1" x14ac:dyDescent="0.2">
      <c r="A18" s="14" t="s">
        <v>9</v>
      </c>
      <c r="B18" s="49">
        <f>+IFERROR(VLOOKUP($A18&amp;$C$3,BaseCM_GEN!$A$3:$I$865,4,0),"N.A.")</f>
        <v>72957</v>
      </c>
      <c r="C18" s="52">
        <f>+IFERROR(VLOOKUP($A18&amp;$C$3,BaseCM_GEN!$A$3:$I$865,5,0),"N.A.")</f>
        <v>32503</v>
      </c>
      <c r="D18" s="52">
        <f>+IFERROR(VLOOKUP($A18&amp;$C$3,BaseCM_GEN!$A$3:$I$865,6,0),"N.A.")</f>
        <v>40454</v>
      </c>
      <c r="E18" s="51">
        <f>+IFERROR(VLOOKUP($A18&amp;$C$3,BaseCM_GEN!$A$3:$I$865,7,0),"N.A.")</f>
        <v>3875</v>
      </c>
    </row>
    <row r="19" spans="1:5" ht="24.75" customHeight="1" x14ac:dyDescent="0.2">
      <c r="A19" s="14" t="s">
        <v>10</v>
      </c>
      <c r="B19" s="49">
        <f>+IFERROR(VLOOKUP($A19&amp;$C$3,BaseCM_GEN!$A$3:$I$865,4,0),"N.A.")</f>
        <v>297519</v>
      </c>
      <c r="C19" s="52">
        <f>+IFERROR(VLOOKUP($A19&amp;$C$3,BaseCM_GEN!$A$3:$I$865,5,0),"N.A.")</f>
        <v>29958</v>
      </c>
      <c r="D19" s="52">
        <f>+IFERROR(VLOOKUP($A19&amp;$C$3,BaseCM_GEN!$A$3:$I$865,6,0),"N.A.")</f>
        <v>267561</v>
      </c>
      <c r="E19" s="51">
        <f>+IFERROR(VLOOKUP($A19&amp;$C$3,BaseCM_GEN!$A$3:$I$865,7,0),"N.A.")</f>
        <v>65285</v>
      </c>
    </row>
    <row r="20" spans="1:5" ht="24.75" customHeight="1" x14ac:dyDescent="0.2">
      <c r="A20" s="14" t="s">
        <v>99</v>
      </c>
      <c r="B20" s="49">
        <f>+IFERROR(VLOOKUP($A20&amp;$C$3,BaseCM_GEN!$A$3:$I$865,4,0),"N.A.")</f>
        <v>98376</v>
      </c>
      <c r="C20" s="52">
        <f>+IFERROR(VLOOKUP($A20&amp;$C$3,BaseCM_GEN!$A$3:$I$865,5,0),"N.A.")</f>
        <v>29705</v>
      </c>
      <c r="D20" s="52">
        <f>+IFERROR(VLOOKUP($A20&amp;$C$3,BaseCM_GEN!$A$3:$I$865,6,0),"N.A.")</f>
        <v>68671</v>
      </c>
      <c r="E20" s="51">
        <f>+IFERROR(VLOOKUP($A20&amp;$C$3,BaseCM_GEN!$A$3:$I$865,7,0),"N.A.")</f>
        <v>10952</v>
      </c>
    </row>
    <row r="21" spans="1:5" ht="24.75" customHeight="1" x14ac:dyDescent="0.2">
      <c r="A21" s="14" t="s">
        <v>11</v>
      </c>
      <c r="B21" s="49">
        <f>+IFERROR(VLOOKUP($A21&amp;$C$3,BaseCM_GEN!$A$3:$I$865,4,0),"N.A.")</f>
        <v>35705</v>
      </c>
      <c r="C21" s="52">
        <f>+IFERROR(VLOOKUP($A21&amp;$C$3,BaseCM_GEN!$A$3:$I$865,5,0),"N.A.")</f>
        <v>18258</v>
      </c>
      <c r="D21" s="52">
        <f>+IFERROR(VLOOKUP($A21&amp;$C$3,BaseCM_GEN!$A$3:$I$865,6,0),"N.A.")</f>
        <v>17447</v>
      </c>
      <c r="E21" s="51">
        <f>+IFERROR(VLOOKUP($A21&amp;$C$3,BaseCM_GEN!$A$3:$I$865,7,0),"N.A.")</f>
        <v>7687</v>
      </c>
    </row>
    <row r="22" spans="1:5" ht="24.75" customHeight="1" x14ac:dyDescent="0.2">
      <c r="A22" s="14" t="s">
        <v>12</v>
      </c>
      <c r="B22" s="49">
        <f>+IFERROR(VLOOKUP($A22&amp;$C$3,BaseCM_GEN!$A$3:$I$865,4,0),"N.A.")</f>
        <v>283621</v>
      </c>
      <c r="C22" s="52">
        <f>+IFERROR(VLOOKUP($A22&amp;$C$3,BaseCM_GEN!$A$3:$I$865,5,0),"N.A.")</f>
        <v>35048</v>
      </c>
      <c r="D22" s="52">
        <f>+IFERROR(VLOOKUP($A22&amp;$C$3,BaseCM_GEN!$A$3:$I$865,6,0),"N.A.")</f>
        <v>248573</v>
      </c>
      <c r="E22" s="51">
        <f>+IFERROR(VLOOKUP($A22&amp;$C$3,BaseCM_GEN!$A$3:$I$865,7,0),"N.A.")</f>
        <v>69215</v>
      </c>
    </row>
    <row r="23" spans="1:5" ht="24.75" customHeight="1" x14ac:dyDescent="0.2">
      <c r="A23" s="14" t="s">
        <v>13</v>
      </c>
      <c r="B23" s="49">
        <f>+IFERROR(VLOOKUP($A23&amp;$C$3,BaseCM_GEN!$A$3:$I$865,4,0),"N.A.")</f>
        <v>348386</v>
      </c>
      <c r="C23" s="52">
        <f>+IFERROR(VLOOKUP($A23&amp;$C$3,BaseCM_GEN!$A$3:$I$865,5,0),"N.A.")</f>
        <v>55652</v>
      </c>
      <c r="D23" s="52">
        <f>+IFERROR(VLOOKUP($A23&amp;$C$3,BaseCM_GEN!$A$3:$I$865,6,0),"N.A.")</f>
        <v>292734</v>
      </c>
      <c r="E23" s="51">
        <f>+IFERROR(VLOOKUP($A23&amp;$C$3,BaseCM_GEN!$A$3:$I$865,7,0),"N.A.")</f>
        <v>32070</v>
      </c>
    </row>
    <row r="24" spans="1:5" ht="24.75" customHeight="1" x14ac:dyDescent="0.2">
      <c r="A24" s="14" t="s">
        <v>14</v>
      </c>
      <c r="B24" s="49">
        <f>+IFERROR(VLOOKUP($A24&amp;$C$3,BaseCM_GEN!$A$3:$I$865,4,0),"N.A.")</f>
        <v>147789</v>
      </c>
      <c r="C24" s="52">
        <f>+IFERROR(VLOOKUP($A24&amp;$C$3,BaseCM_GEN!$A$3:$I$865,5,0),"N.A.")</f>
        <v>36061</v>
      </c>
      <c r="D24" s="52">
        <f>+IFERROR(VLOOKUP($A24&amp;$C$3,BaseCM_GEN!$A$3:$I$865,6,0),"N.A.")</f>
        <v>111728</v>
      </c>
      <c r="E24" s="51">
        <f>+IFERROR(VLOOKUP($A24&amp;$C$3,BaseCM_GEN!$A$3:$I$865,7,0),"N.A.")</f>
        <v>57279</v>
      </c>
    </row>
    <row r="25" spans="1:5" ht="24.75" customHeight="1" x14ac:dyDescent="0.2">
      <c r="A25" s="14" t="s">
        <v>15</v>
      </c>
      <c r="B25" s="49">
        <f>+IFERROR(VLOOKUP($A25&amp;$C$3,BaseCM_GEN!$A$3:$I$865,4,0),"N.A.")</f>
        <v>56065</v>
      </c>
      <c r="C25" s="52">
        <f>+IFERROR(VLOOKUP($A25&amp;$C$3,BaseCM_GEN!$A$3:$I$865,5,0),"N.A.")</f>
        <v>18258</v>
      </c>
      <c r="D25" s="52">
        <f>+IFERROR(VLOOKUP($A25&amp;$C$3,BaseCM_GEN!$A$3:$I$865,6,0),"N.A.")</f>
        <v>37807</v>
      </c>
      <c r="E25" s="51">
        <f>+IFERROR(VLOOKUP($A25&amp;$C$3,BaseCM_GEN!$A$3:$I$865,7,0),"N.A.")</f>
        <v>32582</v>
      </c>
    </row>
    <row r="26" spans="1:5" ht="24.75" customHeight="1" x14ac:dyDescent="0.2">
      <c r="A26" s="14" t="s">
        <v>16</v>
      </c>
      <c r="B26" s="49">
        <f>+IFERROR(VLOOKUP($A26&amp;$C$3,BaseCM_GEN!$A$3:$I$865,4,0),"N.A.")</f>
        <v>343350</v>
      </c>
      <c r="C26" s="52">
        <f>+IFERROR(VLOOKUP($A26&amp;$C$3,BaseCM_GEN!$A$3:$I$865,5,0),"N.A.")</f>
        <v>32503</v>
      </c>
      <c r="D26" s="52">
        <f>+IFERROR(VLOOKUP($A26&amp;$C$3,BaseCM_GEN!$A$3:$I$865,6,0),"N.A.")</f>
        <v>310847</v>
      </c>
      <c r="E26" s="51">
        <f>+IFERROR(VLOOKUP($A26&amp;$C$3,BaseCM_GEN!$A$3:$I$865,7,0),"N.A.")</f>
        <v>156145</v>
      </c>
    </row>
    <row r="27" spans="1:5" ht="24.75" customHeight="1" x14ac:dyDescent="0.2">
      <c r="A27" s="14" t="s">
        <v>97</v>
      </c>
      <c r="B27" s="49">
        <f>+IFERROR(VLOOKUP($A27&amp;$C$3,BaseCM_GEN!$A$3:$I$865,4,0),"N.A.")</f>
        <v>159264</v>
      </c>
      <c r="C27" s="52">
        <f>+IFERROR(VLOOKUP($A27&amp;$C$3,BaseCM_GEN!$A$3:$I$865,5,0),"N.A.")</f>
        <v>55652</v>
      </c>
      <c r="D27" s="52">
        <f>+IFERROR(VLOOKUP($A27&amp;$C$3,BaseCM_GEN!$A$3:$I$865,6,0),"N.A.")</f>
        <v>103612</v>
      </c>
      <c r="E27" s="51">
        <f>+IFERROR(VLOOKUP($A27&amp;$C$3,BaseCM_GEN!$A$3:$I$865,7,0),"N.A.")</f>
        <v>57349</v>
      </c>
    </row>
    <row r="28" spans="1:5" ht="24.75" customHeight="1" x14ac:dyDescent="0.2">
      <c r="A28" s="14" t="s">
        <v>17</v>
      </c>
      <c r="B28" s="49">
        <f>+IFERROR(VLOOKUP($A28&amp;$C$3,BaseCM_GEN!$A$3:$I$865,4,0),"N.A.")</f>
        <v>29184</v>
      </c>
      <c r="C28" s="52">
        <f>+IFERROR(VLOOKUP($A28&amp;$C$3,BaseCM_GEN!$A$3:$I$865,5,0),"N.A.")</f>
        <v>21816</v>
      </c>
      <c r="D28" s="52">
        <f>+IFERROR(VLOOKUP($A28&amp;$C$3,BaseCM_GEN!$A$3:$I$865,6,0),"N.A.")</f>
        <v>7368</v>
      </c>
      <c r="E28" s="51">
        <f>+IFERROR(VLOOKUP($A28&amp;$C$3,BaseCM_GEN!$A$3:$I$865,7,0),"N.A.")</f>
        <v>723</v>
      </c>
    </row>
    <row r="29" spans="1:5" ht="24.75" customHeight="1" x14ac:dyDescent="0.2">
      <c r="A29" s="14" t="s">
        <v>18</v>
      </c>
      <c r="B29" s="49">
        <f>+IFERROR(VLOOKUP($A29&amp;$C$3,BaseCM_GEN!$A$3:$I$865,4,0),"N.A.")</f>
        <v>185927</v>
      </c>
      <c r="C29" s="52">
        <f>+IFERROR(VLOOKUP($A29&amp;$C$3,BaseCM_GEN!$A$3:$I$865,5,0),"N.A.")</f>
        <v>32503</v>
      </c>
      <c r="D29" s="52">
        <f>+IFERROR(VLOOKUP($A29&amp;$C$3,BaseCM_GEN!$A$3:$I$865,6,0),"N.A.")</f>
        <v>153424</v>
      </c>
      <c r="E29" s="51">
        <f>+IFERROR(VLOOKUP($A29&amp;$C$3,BaseCM_GEN!$A$3:$I$865,7,0),"N.A.")</f>
        <v>63415</v>
      </c>
    </row>
    <row r="30" spans="1:5" ht="24.75" customHeight="1" x14ac:dyDescent="0.2">
      <c r="A30" s="14" t="s">
        <v>19</v>
      </c>
      <c r="B30" s="49">
        <f>+IFERROR(VLOOKUP($A30&amp;$C$3,BaseCM_GEN!$A$3:$I$865,4,0),"N.A.")</f>
        <v>37563</v>
      </c>
      <c r="C30" s="52">
        <f>+IFERROR(VLOOKUP($A30&amp;$C$3,BaseCM_GEN!$A$3:$I$865,5,0),"N.A.")</f>
        <v>21816</v>
      </c>
      <c r="D30" s="52">
        <f>+IFERROR(VLOOKUP($A30&amp;$C$3,BaseCM_GEN!$A$3:$I$865,6,0),"N.A.")</f>
        <v>15747</v>
      </c>
      <c r="E30" s="51">
        <f>+IFERROR(VLOOKUP($A30&amp;$C$3,BaseCM_GEN!$A$3:$I$865,7,0),"N.A.")</f>
        <v>8763</v>
      </c>
    </row>
    <row r="31" spans="1:5" ht="24.75" customHeight="1" x14ac:dyDescent="0.2">
      <c r="A31" s="14" t="s">
        <v>20</v>
      </c>
      <c r="B31" s="49">
        <f>+IFERROR(VLOOKUP($A31&amp;$C$3,BaseCM_GEN!$A$3:$I$865,4,0),"N.A.")</f>
        <v>657000</v>
      </c>
      <c r="C31" s="52">
        <f>+IFERROR(VLOOKUP($A31&amp;$C$3,BaseCM_GEN!$A$3:$I$865,5,0),"N.A.")</f>
        <v>55652</v>
      </c>
      <c r="D31" s="52">
        <f>+IFERROR(VLOOKUP($A31&amp;$C$3,BaseCM_GEN!$A$3:$I$865,6,0),"N.A.")</f>
        <v>601348</v>
      </c>
      <c r="E31" s="51">
        <f>+IFERROR(VLOOKUP($A31&amp;$C$3,BaseCM_GEN!$A$3:$I$865,7,0),"N.A.")</f>
        <v>125970</v>
      </c>
    </row>
    <row r="32" spans="1:5" ht="24.75" customHeight="1" thickBot="1" x14ac:dyDescent="0.25">
      <c r="A32" s="15" t="s">
        <v>21</v>
      </c>
      <c r="B32" s="53">
        <f>+IFERROR(VLOOKUP($A32&amp;$C$3,BaseCM_GEN!$A$3:$I$865,4,0),"N.A.")</f>
        <v>169033</v>
      </c>
      <c r="C32" s="54">
        <f>+IFERROR(VLOOKUP($A32&amp;$C$3,BaseCM_GEN!$A$3:$I$865,5,0),"N.A.")</f>
        <v>55652</v>
      </c>
      <c r="D32" s="54">
        <f>+IFERROR(VLOOKUP($A32&amp;$C$3,BaseCM_GEN!$A$3:$I$865,6,0),"N.A.")</f>
        <v>113381</v>
      </c>
      <c r="E32" s="51">
        <f>+IFERROR(VLOOKUP($A32&amp;$C$3,BaseCM_GEN!$A$3:$I$865,7,0),"N.A.")</f>
        <v>3289</v>
      </c>
    </row>
    <row r="33" spans="1:5" s="27" customFormat="1" ht="15" thickTop="1" x14ac:dyDescent="0.2">
      <c r="E33" s="32"/>
    </row>
    <row r="34" spans="1:5" s="27" customFormat="1" x14ac:dyDescent="0.2"/>
    <row r="35" spans="1:5" s="27" customFormat="1" x14ac:dyDescent="0.2"/>
    <row r="36" spans="1:5" s="27" customFormat="1" x14ac:dyDescent="0.2"/>
    <row r="37" spans="1:5" s="27" customFormat="1" x14ac:dyDescent="0.2"/>
    <row r="38" spans="1:5" s="27" customFormat="1" x14ac:dyDescent="0.2"/>
    <row r="39" spans="1:5" s="27" customFormat="1" x14ac:dyDescent="0.2"/>
    <row r="40" spans="1:5" s="27" customFormat="1" x14ac:dyDescent="0.2"/>
    <row r="41" spans="1:5" s="27" customFormat="1" x14ac:dyDescent="0.2"/>
    <row r="42" spans="1:5" s="27" customFormat="1" x14ac:dyDescent="0.2"/>
    <row r="43" spans="1:5" s="27" customFormat="1" x14ac:dyDescent="0.2"/>
    <row r="44" spans="1:5" x14ac:dyDescent="0.2">
      <c r="A44" s="22"/>
    </row>
    <row r="45" spans="1:5" x14ac:dyDescent="0.2">
      <c r="A45" s="22"/>
    </row>
    <row r="46" spans="1:5" x14ac:dyDescent="0.2">
      <c r="A46" s="22"/>
    </row>
    <row r="47" spans="1:5" x14ac:dyDescent="0.2">
      <c r="A47" s="22"/>
    </row>
    <row r="48" spans="1:5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</sheetData>
  <sheetProtection algorithmName="SHA-512" hashValue="toBMLx5naflc4feTc63HZO9hPFqlhFRWEtWAP6lzjJKkO4BSN9mlU4jaKF2Ka8if5JSv0gqFdmek0XgPObCegg==" saltValue="OSzlrhgmGVqw6NlAup+V5w==" spinCount="100000" sheet="1" objects="1" scenarios="1"/>
  <sortState xmlns:xlrd2="http://schemas.microsoft.com/office/spreadsheetml/2017/richdata2" ref="A7:A32">
    <sortCondition ref="A7:A32"/>
  </sortState>
  <mergeCells count="6">
    <mergeCell ref="C4:D4"/>
    <mergeCell ref="B1:E1"/>
    <mergeCell ref="A5:A6"/>
    <mergeCell ref="B5:E5"/>
    <mergeCell ref="C2:D2"/>
    <mergeCell ref="C3:D3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F00-000000000000}">
          <x14:formula1>
            <xm:f>ListaD!$A$1:$A$3</xm:f>
          </x14:formula1>
          <xm:sqref>C3:D3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6">
    <tabColor rgb="FF5DFFA6"/>
  </sheetPr>
  <dimension ref="A1:G69"/>
  <sheetViews>
    <sheetView zoomScale="85" zoomScaleNormal="85" workbookViewId="0"/>
  </sheetViews>
  <sheetFormatPr baseColWidth="10" defaultRowHeight="15" x14ac:dyDescent="0.25"/>
  <cols>
    <col min="1" max="1" width="25.42578125" bestFit="1" customWidth="1"/>
    <col min="2" max="2" width="20.28515625" bestFit="1" customWidth="1"/>
    <col min="3" max="3" width="13.5703125" customWidth="1"/>
    <col min="4" max="4" width="28.42578125" bestFit="1" customWidth="1"/>
    <col min="5" max="5" width="27.85546875" bestFit="1" customWidth="1"/>
    <col min="6" max="6" width="18" bestFit="1" customWidth="1"/>
    <col min="7" max="7" width="25.5703125" bestFit="1" customWidth="1"/>
  </cols>
  <sheetData>
    <row r="1" spans="1:7" x14ac:dyDescent="0.25">
      <c r="B1" s="45"/>
      <c r="C1" s="45"/>
      <c r="D1" s="45" t="s">
        <v>81</v>
      </c>
      <c r="E1" s="45"/>
      <c r="F1" s="45"/>
      <c r="G1" s="45"/>
    </row>
    <row r="2" spans="1:7" x14ac:dyDescent="0.25">
      <c r="B2" s="45"/>
      <c r="C2" s="45"/>
      <c r="D2" s="45" t="s">
        <v>82</v>
      </c>
      <c r="E2" s="45" t="s">
        <v>83</v>
      </c>
      <c r="F2" s="45" t="s">
        <v>84</v>
      </c>
      <c r="G2" s="45" t="s">
        <v>85</v>
      </c>
    </row>
    <row r="3" spans="1:7" x14ac:dyDescent="0.25">
      <c r="A3" t="str">
        <f t="shared" ref="A3:A36" si="0">+B3&amp;C3</f>
        <v>ALFA VIDA45169</v>
      </c>
      <c r="B3" s="104" t="s">
        <v>22</v>
      </c>
      <c r="C3" s="105">
        <v>45169</v>
      </c>
      <c r="D3" s="106">
        <v>1641750</v>
      </c>
      <c r="E3" s="107">
        <v>33239</v>
      </c>
      <c r="F3" s="106">
        <v>1608511</v>
      </c>
      <c r="G3" s="106">
        <v>250284</v>
      </c>
    </row>
    <row r="4" spans="1:7" x14ac:dyDescent="0.25">
      <c r="A4" t="str">
        <f t="shared" si="0"/>
        <v>ALFA VIDA45199</v>
      </c>
      <c r="B4" s="104" t="s">
        <v>22</v>
      </c>
      <c r="C4" s="105">
        <v>45199</v>
      </c>
      <c r="D4" s="106">
        <v>1641750</v>
      </c>
      <c r="E4" s="107">
        <v>33239</v>
      </c>
      <c r="F4" s="106">
        <v>1608511</v>
      </c>
      <c r="G4" s="106">
        <v>254481</v>
      </c>
    </row>
    <row r="5" spans="1:7" x14ac:dyDescent="0.25">
      <c r="A5" t="str">
        <f t="shared" si="0"/>
        <v>ALFA VIDA45230</v>
      </c>
      <c r="B5" s="104" t="s">
        <v>22</v>
      </c>
      <c r="C5" s="105">
        <v>45230</v>
      </c>
      <c r="D5" s="106">
        <v>1641750</v>
      </c>
      <c r="E5" s="107">
        <v>33239</v>
      </c>
      <c r="F5" s="106">
        <v>1608511</v>
      </c>
      <c r="G5" s="106">
        <v>259898</v>
      </c>
    </row>
    <row r="6" spans="1:7" x14ac:dyDescent="0.25">
      <c r="A6" t="str">
        <f t="shared" si="0"/>
        <v>ALLIANZ VIDA45169</v>
      </c>
      <c r="B6" s="104" t="s">
        <v>96</v>
      </c>
      <c r="C6" s="105">
        <v>45169</v>
      </c>
      <c r="D6" s="106">
        <v>246504</v>
      </c>
      <c r="E6" s="107">
        <v>37807</v>
      </c>
      <c r="F6" s="106">
        <v>208697</v>
      </c>
      <c r="G6" s="106">
        <v>8833</v>
      </c>
    </row>
    <row r="7" spans="1:7" x14ac:dyDescent="0.25">
      <c r="A7" t="str">
        <f t="shared" si="0"/>
        <v>ALLIANZ VIDA45199</v>
      </c>
      <c r="B7" s="104" t="s">
        <v>96</v>
      </c>
      <c r="C7" s="105">
        <v>45199</v>
      </c>
      <c r="D7" s="106">
        <v>246504</v>
      </c>
      <c r="E7" s="107">
        <v>37807</v>
      </c>
      <c r="F7" s="106">
        <v>208697</v>
      </c>
      <c r="G7" s="106">
        <v>13944</v>
      </c>
    </row>
    <row r="8" spans="1:7" x14ac:dyDescent="0.25">
      <c r="A8" t="str">
        <f t="shared" si="0"/>
        <v>ALLIANZ VIDA45230</v>
      </c>
      <c r="B8" s="104" t="s">
        <v>96</v>
      </c>
      <c r="C8" s="105">
        <v>45230</v>
      </c>
      <c r="D8" s="106">
        <v>246504</v>
      </c>
      <c r="E8" s="107">
        <v>37807</v>
      </c>
      <c r="F8" s="106">
        <v>208697</v>
      </c>
      <c r="G8" s="106">
        <v>21004</v>
      </c>
    </row>
    <row r="9" spans="1:7" x14ac:dyDescent="0.25">
      <c r="A9" t="str">
        <f t="shared" si="0"/>
        <v>ASULADO45169</v>
      </c>
      <c r="B9" s="104" t="s">
        <v>114</v>
      </c>
      <c r="C9" s="105">
        <v>45169</v>
      </c>
      <c r="D9" s="106">
        <v>780324</v>
      </c>
      <c r="E9" s="107">
        <v>22554</v>
      </c>
      <c r="F9" s="106">
        <v>757770</v>
      </c>
      <c r="G9" s="106">
        <v>102897</v>
      </c>
    </row>
    <row r="10" spans="1:7" x14ac:dyDescent="0.25">
      <c r="A10" t="str">
        <f t="shared" si="0"/>
        <v>ASULADO45199</v>
      </c>
      <c r="B10" s="104" t="s">
        <v>114</v>
      </c>
      <c r="C10" s="105">
        <v>45199</v>
      </c>
      <c r="D10" s="106">
        <v>780324</v>
      </c>
      <c r="E10" s="107">
        <v>22554</v>
      </c>
      <c r="F10" s="106">
        <v>757770</v>
      </c>
      <c r="G10" s="106">
        <v>105641</v>
      </c>
    </row>
    <row r="11" spans="1:7" x14ac:dyDescent="0.25">
      <c r="A11" t="str">
        <f t="shared" si="0"/>
        <v>ASULADO45230</v>
      </c>
      <c r="B11" s="104" t="s">
        <v>114</v>
      </c>
      <c r="C11" s="105">
        <v>45230</v>
      </c>
      <c r="D11" s="106">
        <v>780324</v>
      </c>
      <c r="E11" s="107">
        <v>22554</v>
      </c>
      <c r="F11" s="106">
        <v>757770</v>
      </c>
      <c r="G11" s="106">
        <v>118642</v>
      </c>
    </row>
    <row r="12" spans="1:7" x14ac:dyDescent="0.25">
      <c r="A12" t="str">
        <f t="shared" si="0"/>
        <v>AURORA VIDA45169</v>
      </c>
      <c r="B12" s="104" t="s">
        <v>23</v>
      </c>
      <c r="C12" s="105">
        <v>45169</v>
      </c>
      <c r="D12" s="106">
        <v>27598</v>
      </c>
      <c r="E12" s="107">
        <v>27154</v>
      </c>
      <c r="F12" s="106">
        <v>444</v>
      </c>
      <c r="G12" s="106">
        <v>152</v>
      </c>
    </row>
    <row r="13" spans="1:7" x14ac:dyDescent="0.25">
      <c r="A13" t="str">
        <f t="shared" si="0"/>
        <v>AURORA VIDA45199</v>
      </c>
      <c r="B13" s="104" t="s">
        <v>23</v>
      </c>
      <c r="C13" s="105">
        <v>45199</v>
      </c>
      <c r="D13" s="106">
        <v>28141</v>
      </c>
      <c r="E13" s="107">
        <v>27154</v>
      </c>
      <c r="F13" s="106">
        <v>987</v>
      </c>
      <c r="G13" s="106">
        <v>28</v>
      </c>
    </row>
    <row r="14" spans="1:7" x14ac:dyDescent="0.25">
      <c r="A14" t="str">
        <f t="shared" si="0"/>
        <v>AURORA VIDA45230</v>
      </c>
      <c r="B14" s="104" t="s">
        <v>23</v>
      </c>
      <c r="C14" s="105">
        <v>45230</v>
      </c>
      <c r="D14" s="106">
        <v>28853</v>
      </c>
      <c r="E14" s="107">
        <v>27154</v>
      </c>
      <c r="F14" s="106">
        <v>1699</v>
      </c>
      <c r="G14" s="106">
        <v>726</v>
      </c>
    </row>
    <row r="15" spans="1:7" x14ac:dyDescent="0.25">
      <c r="A15" t="str">
        <f t="shared" si="0"/>
        <v>AXA COLPATRIA VIDA45169</v>
      </c>
      <c r="B15" s="104" t="s">
        <v>24</v>
      </c>
      <c r="C15" s="105">
        <v>45169</v>
      </c>
      <c r="D15" s="106">
        <v>613389</v>
      </c>
      <c r="E15" s="107">
        <v>40301</v>
      </c>
      <c r="F15" s="106">
        <v>573088</v>
      </c>
      <c r="G15" s="106">
        <v>244770</v>
      </c>
    </row>
    <row r="16" spans="1:7" x14ac:dyDescent="0.25">
      <c r="A16" t="str">
        <f t="shared" si="0"/>
        <v>AXA COLPATRIA VIDA45199</v>
      </c>
      <c r="B16" s="104" t="s">
        <v>24</v>
      </c>
      <c r="C16" s="105">
        <v>45199</v>
      </c>
      <c r="D16" s="106">
        <v>513386</v>
      </c>
      <c r="E16" s="107">
        <v>40301</v>
      </c>
      <c r="F16" s="106">
        <v>473085</v>
      </c>
      <c r="G16" s="106">
        <v>288414</v>
      </c>
    </row>
    <row r="17" spans="1:7" x14ac:dyDescent="0.25">
      <c r="A17" t="str">
        <f t="shared" si="0"/>
        <v>AXA COLPATRIA VIDA45230</v>
      </c>
      <c r="B17" s="104" t="s">
        <v>24</v>
      </c>
      <c r="C17" s="105">
        <v>45230</v>
      </c>
      <c r="D17" s="106">
        <v>513386</v>
      </c>
      <c r="E17" s="107">
        <v>40301</v>
      </c>
      <c r="F17" s="106">
        <v>473085</v>
      </c>
      <c r="G17" s="106">
        <v>316917</v>
      </c>
    </row>
    <row r="18" spans="1:7" x14ac:dyDescent="0.25">
      <c r="A18" t="str">
        <f t="shared" si="0"/>
        <v>BBVA SEGUROS VIDA45169</v>
      </c>
      <c r="B18" s="104" t="s">
        <v>25</v>
      </c>
      <c r="C18" s="105">
        <v>45169</v>
      </c>
      <c r="D18" s="106">
        <v>542935</v>
      </c>
      <c r="E18" s="107">
        <v>33748</v>
      </c>
      <c r="F18" s="106">
        <v>509187</v>
      </c>
      <c r="G18" s="106">
        <v>171825</v>
      </c>
    </row>
    <row r="19" spans="1:7" x14ac:dyDescent="0.25">
      <c r="A19" t="str">
        <f t="shared" si="0"/>
        <v>BBVA SEGUROS VIDA45199</v>
      </c>
      <c r="B19" s="104" t="s">
        <v>25</v>
      </c>
      <c r="C19" s="105">
        <v>45199</v>
      </c>
      <c r="D19" s="106">
        <v>542935</v>
      </c>
      <c r="E19" s="107">
        <v>33748</v>
      </c>
      <c r="F19" s="106">
        <v>509187</v>
      </c>
      <c r="G19" s="106">
        <v>185175</v>
      </c>
    </row>
    <row r="20" spans="1:7" x14ac:dyDescent="0.25">
      <c r="A20" t="str">
        <f t="shared" si="0"/>
        <v>BBVA SEGUROS VIDA45230</v>
      </c>
      <c r="B20" s="104" t="s">
        <v>25</v>
      </c>
      <c r="C20" s="105">
        <v>45230</v>
      </c>
      <c r="D20" s="106">
        <v>542935</v>
      </c>
      <c r="E20" s="107">
        <v>33748</v>
      </c>
      <c r="F20" s="106">
        <v>509187</v>
      </c>
      <c r="G20" s="106">
        <v>206966</v>
      </c>
    </row>
    <row r="21" spans="1:7" x14ac:dyDescent="0.25">
      <c r="A21" t="str">
        <f t="shared" si="0"/>
        <v>BMI COLOMBIA45169</v>
      </c>
      <c r="B21" s="104" t="s">
        <v>100</v>
      </c>
      <c r="C21" s="105">
        <v>45169</v>
      </c>
      <c r="D21" s="106">
        <v>23377</v>
      </c>
      <c r="E21" s="107">
        <v>20550</v>
      </c>
      <c r="F21" s="106">
        <v>2827</v>
      </c>
      <c r="G21" s="106">
        <v>0</v>
      </c>
    </row>
    <row r="22" spans="1:7" x14ac:dyDescent="0.25">
      <c r="A22" t="str">
        <f t="shared" si="0"/>
        <v>BMI COLOMBIA45199</v>
      </c>
      <c r="B22" s="104" t="s">
        <v>100</v>
      </c>
      <c r="C22" s="105">
        <v>45199</v>
      </c>
      <c r="D22" s="106">
        <v>23305</v>
      </c>
      <c r="E22" s="107">
        <v>20550</v>
      </c>
      <c r="F22" s="106">
        <v>2755</v>
      </c>
      <c r="G22" s="106">
        <v>0</v>
      </c>
    </row>
    <row r="23" spans="1:7" x14ac:dyDescent="0.25">
      <c r="A23" t="str">
        <f t="shared" si="0"/>
        <v>BMI COLOMBIA45230</v>
      </c>
      <c r="B23" s="104" t="s">
        <v>100</v>
      </c>
      <c r="C23" s="105">
        <v>45230</v>
      </c>
      <c r="D23" s="106">
        <v>22892</v>
      </c>
      <c r="E23" s="107">
        <v>20550</v>
      </c>
      <c r="F23" s="106">
        <v>2342</v>
      </c>
      <c r="G23" s="106">
        <v>0</v>
      </c>
    </row>
    <row r="24" spans="1:7" x14ac:dyDescent="0.25">
      <c r="A24" t="str">
        <f t="shared" si="0"/>
        <v>BOLIVAR VIDA45169</v>
      </c>
      <c r="B24" s="104" t="s">
        <v>26</v>
      </c>
      <c r="C24" s="105">
        <v>45169</v>
      </c>
      <c r="D24" s="106">
        <v>2366464</v>
      </c>
      <c r="E24" s="107">
        <v>37807</v>
      </c>
      <c r="F24" s="106">
        <v>2328657</v>
      </c>
      <c r="G24" s="106">
        <v>104245</v>
      </c>
    </row>
    <row r="25" spans="1:7" x14ac:dyDescent="0.25">
      <c r="A25" t="str">
        <f t="shared" si="0"/>
        <v>BOLIVAR VIDA45199</v>
      </c>
      <c r="B25" s="104" t="s">
        <v>26</v>
      </c>
      <c r="C25" s="105">
        <v>45199</v>
      </c>
      <c r="D25" s="106">
        <v>2362621</v>
      </c>
      <c r="E25" s="107">
        <v>37807</v>
      </c>
      <c r="F25" s="106">
        <v>2324814</v>
      </c>
      <c r="G25" s="106">
        <v>0</v>
      </c>
    </row>
    <row r="26" spans="1:7" x14ac:dyDescent="0.25">
      <c r="A26" t="str">
        <f t="shared" si="0"/>
        <v>BOLIVAR VIDA45230</v>
      </c>
      <c r="B26" s="104" t="s">
        <v>26</v>
      </c>
      <c r="C26" s="105">
        <v>45230</v>
      </c>
      <c r="D26" s="106">
        <v>2365543</v>
      </c>
      <c r="E26" s="107">
        <v>37807</v>
      </c>
      <c r="F26" s="106">
        <v>2327736</v>
      </c>
      <c r="G26" s="106">
        <v>79232</v>
      </c>
    </row>
    <row r="27" spans="1:7" x14ac:dyDescent="0.25">
      <c r="A27" t="str">
        <f t="shared" si="0"/>
        <v>COLMENA ARL45169</v>
      </c>
      <c r="B27" s="104" t="s">
        <v>111</v>
      </c>
      <c r="C27" s="105">
        <v>45169</v>
      </c>
      <c r="D27" s="106">
        <v>160299</v>
      </c>
      <c r="E27" s="107">
        <v>17983</v>
      </c>
      <c r="F27" s="106">
        <v>142316</v>
      </c>
      <c r="G27" s="106">
        <v>188561</v>
      </c>
    </row>
    <row r="28" spans="1:7" x14ac:dyDescent="0.25">
      <c r="A28" t="str">
        <f t="shared" si="0"/>
        <v>COLMENA ARL45199</v>
      </c>
      <c r="B28" s="104" t="s">
        <v>111</v>
      </c>
      <c r="C28" s="105">
        <v>45199</v>
      </c>
      <c r="D28" s="106">
        <v>160299</v>
      </c>
      <c r="E28" s="107">
        <v>17983</v>
      </c>
      <c r="F28" s="106">
        <v>142316</v>
      </c>
      <c r="G28" s="106">
        <v>210457</v>
      </c>
    </row>
    <row r="29" spans="1:7" x14ac:dyDescent="0.25">
      <c r="A29" t="str">
        <f t="shared" si="0"/>
        <v>COLMENA ARL45230</v>
      </c>
      <c r="B29" s="104" t="s">
        <v>111</v>
      </c>
      <c r="C29" s="105">
        <v>45230</v>
      </c>
      <c r="D29" s="106">
        <v>160299</v>
      </c>
      <c r="E29" s="107">
        <v>17983</v>
      </c>
      <c r="F29" s="106">
        <v>142316</v>
      </c>
      <c r="G29" s="106">
        <v>231115</v>
      </c>
    </row>
    <row r="30" spans="1:7" x14ac:dyDescent="0.25">
      <c r="A30" t="str">
        <f t="shared" si="0"/>
        <v>COLMENA VIDA45169</v>
      </c>
      <c r="B30" s="104" t="s">
        <v>112</v>
      </c>
      <c r="C30" s="105">
        <v>45169</v>
      </c>
      <c r="D30" s="106">
        <v>143229</v>
      </c>
      <c r="E30" s="107">
        <v>20550</v>
      </c>
      <c r="F30" s="106">
        <v>122679</v>
      </c>
      <c r="G30" s="106">
        <v>13750</v>
      </c>
    </row>
    <row r="31" spans="1:7" x14ac:dyDescent="0.25">
      <c r="A31" t="str">
        <f t="shared" si="0"/>
        <v>COLMENA VIDA45199</v>
      </c>
      <c r="B31" s="104" t="s">
        <v>112</v>
      </c>
      <c r="C31" s="105">
        <v>45199</v>
      </c>
      <c r="D31" s="106">
        <v>143229</v>
      </c>
      <c r="E31" s="107">
        <v>20550</v>
      </c>
      <c r="F31" s="106">
        <v>122679</v>
      </c>
      <c r="G31" s="106">
        <v>14484</v>
      </c>
    </row>
    <row r="32" spans="1:7" x14ac:dyDescent="0.25">
      <c r="A32" t="str">
        <f t="shared" si="0"/>
        <v>COLMENA VIDA45230</v>
      </c>
      <c r="B32" s="104" t="s">
        <v>112</v>
      </c>
      <c r="C32" s="105">
        <v>45230</v>
      </c>
      <c r="D32" s="106">
        <v>143229</v>
      </c>
      <c r="E32" s="107">
        <v>20550</v>
      </c>
      <c r="F32" s="106">
        <v>122679</v>
      </c>
      <c r="G32" s="106">
        <v>14781</v>
      </c>
    </row>
    <row r="33" spans="1:7" x14ac:dyDescent="0.25">
      <c r="A33" t="str">
        <f t="shared" si="0"/>
        <v>COLSANITAS45169</v>
      </c>
      <c r="B33" s="104" t="s">
        <v>113</v>
      </c>
      <c r="C33" s="105">
        <v>45169</v>
      </c>
      <c r="D33" s="106">
        <v>31158</v>
      </c>
      <c r="E33" s="107">
        <v>24609</v>
      </c>
      <c r="F33" s="106">
        <v>6549</v>
      </c>
      <c r="G33" s="106">
        <v>0</v>
      </c>
    </row>
    <row r="34" spans="1:7" x14ac:dyDescent="0.25">
      <c r="A34" t="str">
        <f t="shared" si="0"/>
        <v>COLSANITAS45199</v>
      </c>
      <c r="B34" s="104" t="s">
        <v>113</v>
      </c>
      <c r="C34" s="105">
        <v>45199</v>
      </c>
      <c r="D34" s="106">
        <v>34214</v>
      </c>
      <c r="E34" s="107">
        <v>24609</v>
      </c>
      <c r="F34" s="106">
        <v>9605</v>
      </c>
      <c r="G34" s="106">
        <v>0</v>
      </c>
    </row>
    <row r="35" spans="1:7" x14ac:dyDescent="0.25">
      <c r="A35" t="str">
        <f t="shared" si="0"/>
        <v>COLSANITAS45230</v>
      </c>
      <c r="B35" s="104" t="s">
        <v>113</v>
      </c>
      <c r="C35" s="105">
        <v>45230</v>
      </c>
      <c r="D35" s="106">
        <v>33516</v>
      </c>
      <c r="E35" s="107">
        <v>24609</v>
      </c>
      <c r="F35" s="106">
        <v>8907</v>
      </c>
      <c r="G35" s="106">
        <v>0</v>
      </c>
    </row>
    <row r="36" spans="1:7" x14ac:dyDescent="0.25">
      <c r="A36" t="str">
        <f t="shared" si="0"/>
        <v>EQUIDAD VIDA45169</v>
      </c>
      <c r="B36" s="104" t="s">
        <v>27</v>
      </c>
      <c r="C36" s="105">
        <v>45169</v>
      </c>
      <c r="D36" s="106">
        <v>55231</v>
      </c>
      <c r="E36" s="107">
        <v>29648</v>
      </c>
      <c r="F36" s="106">
        <v>25583</v>
      </c>
      <c r="G36" s="106">
        <v>7195</v>
      </c>
    </row>
    <row r="37" spans="1:7" x14ac:dyDescent="0.25">
      <c r="A37" t="str">
        <f t="shared" ref="A37:A65" si="1">+B37&amp;C37</f>
        <v>EQUIDAD VIDA45199</v>
      </c>
      <c r="B37" s="104" t="s">
        <v>27</v>
      </c>
      <c r="C37" s="105">
        <v>45199</v>
      </c>
      <c r="D37" s="106">
        <v>55300</v>
      </c>
      <c r="E37" s="107">
        <v>29648</v>
      </c>
      <c r="F37" s="106">
        <v>25652</v>
      </c>
      <c r="G37" s="106">
        <v>3604</v>
      </c>
    </row>
    <row r="38" spans="1:7" x14ac:dyDescent="0.25">
      <c r="A38" t="str">
        <f t="shared" si="1"/>
        <v>EQUIDAD VIDA45230</v>
      </c>
      <c r="B38" s="104" t="s">
        <v>27</v>
      </c>
      <c r="C38" s="105">
        <v>45230</v>
      </c>
      <c r="D38" s="106">
        <v>55318</v>
      </c>
      <c r="E38" s="107">
        <v>29648</v>
      </c>
      <c r="F38" s="106">
        <v>25670</v>
      </c>
      <c r="G38" s="106">
        <v>5095</v>
      </c>
    </row>
    <row r="39" spans="1:7" x14ac:dyDescent="0.25">
      <c r="A39" t="str">
        <f t="shared" si="1"/>
        <v>ESTADO VIDA45169</v>
      </c>
      <c r="B39" s="104" t="s">
        <v>28</v>
      </c>
      <c r="C39" s="105">
        <v>45169</v>
      </c>
      <c r="D39" s="106">
        <v>36148</v>
      </c>
      <c r="E39" s="107">
        <v>20550</v>
      </c>
      <c r="F39" s="106">
        <v>15598</v>
      </c>
      <c r="G39" s="106">
        <v>9244</v>
      </c>
    </row>
    <row r="40" spans="1:7" x14ac:dyDescent="0.25">
      <c r="A40" t="str">
        <f t="shared" si="1"/>
        <v>ESTADO VIDA45199</v>
      </c>
      <c r="B40" s="104" t="s">
        <v>28</v>
      </c>
      <c r="C40" s="105">
        <v>45199</v>
      </c>
      <c r="D40" s="106">
        <v>36148</v>
      </c>
      <c r="E40" s="107">
        <v>20550</v>
      </c>
      <c r="F40" s="106">
        <v>15598</v>
      </c>
      <c r="G40" s="106">
        <v>4142</v>
      </c>
    </row>
    <row r="41" spans="1:7" x14ac:dyDescent="0.25">
      <c r="A41" t="str">
        <f t="shared" si="1"/>
        <v>ESTADO VIDA45230</v>
      </c>
      <c r="B41" s="104" t="s">
        <v>28</v>
      </c>
      <c r="C41" s="105">
        <v>45230</v>
      </c>
      <c r="D41" s="106">
        <v>36148</v>
      </c>
      <c r="E41" s="107">
        <v>20550</v>
      </c>
      <c r="F41" s="106">
        <v>15598</v>
      </c>
      <c r="G41" s="106">
        <v>4544</v>
      </c>
    </row>
    <row r="42" spans="1:7" x14ac:dyDescent="0.25">
      <c r="A42" t="str">
        <f t="shared" si="1"/>
        <v>GLOBAL45169</v>
      </c>
      <c r="B42" s="104" t="s">
        <v>29</v>
      </c>
      <c r="C42" s="105">
        <v>45169</v>
      </c>
      <c r="D42" s="106">
        <v>308667</v>
      </c>
      <c r="E42" s="107">
        <v>37778</v>
      </c>
      <c r="F42" s="106">
        <v>270889</v>
      </c>
      <c r="G42" s="106">
        <v>0</v>
      </c>
    </row>
    <row r="43" spans="1:7" x14ac:dyDescent="0.25">
      <c r="A43" t="str">
        <f t="shared" si="1"/>
        <v>GLOBAL45199</v>
      </c>
      <c r="B43" s="104" t="s">
        <v>29</v>
      </c>
      <c r="C43" s="105">
        <v>45199</v>
      </c>
      <c r="D43" s="106">
        <v>297619</v>
      </c>
      <c r="E43" s="107">
        <v>37778</v>
      </c>
      <c r="F43" s="106">
        <v>259841</v>
      </c>
      <c r="G43" s="106">
        <v>0</v>
      </c>
    </row>
    <row r="44" spans="1:7" x14ac:dyDescent="0.25">
      <c r="A44" t="str">
        <f t="shared" si="1"/>
        <v>GLOBAL45230</v>
      </c>
      <c r="B44" s="104" t="s">
        <v>29</v>
      </c>
      <c r="C44" s="105">
        <v>45230</v>
      </c>
      <c r="D44" s="106">
        <v>302413</v>
      </c>
      <c r="E44" s="107">
        <v>37778</v>
      </c>
      <c r="F44" s="106">
        <v>264635</v>
      </c>
      <c r="G44" s="106">
        <v>0</v>
      </c>
    </row>
    <row r="45" spans="1:7" x14ac:dyDescent="0.25">
      <c r="A45" t="str">
        <f t="shared" si="1"/>
        <v>MAPFRE VIDA45169</v>
      </c>
      <c r="B45" s="104" t="s">
        <v>30</v>
      </c>
      <c r="C45" s="105">
        <v>45169</v>
      </c>
      <c r="D45" s="106">
        <v>347373</v>
      </c>
      <c r="E45" s="107">
        <v>35733</v>
      </c>
      <c r="F45" s="106">
        <v>311640</v>
      </c>
      <c r="G45" s="106">
        <v>37384</v>
      </c>
    </row>
    <row r="46" spans="1:7" x14ac:dyDescent="0.25">
      <c r="A46" t="str">
        <f t="shared" si="1"/>
        <v>MAPFRE VIDA45199</v>
      </c>
      <c r="B46" s="104" t="s">
        <v>30</v>
      </c>
      <c r="C46" s="105">
        <v>45199</v>
      </c>
      <c r="D46" s="106">
        <v>347373</v>
      </c>
      <c r="E46" s="107">
        <v>35733</v>
      </c>
      <c r="F46" s="106">
        <v>311640</v>
      </c>
      <c r="G46" s="106">
        <v>9901</v>
      </c>
    </row>
    <row r="47" spans="1:7" x14ac:dyDescent="0.25">
      <c r="A47" t="str">
        <f t="shared" si="1"/>
        <v>MAPFRE VIDA45230</v>
      </c>
      <c r="B47" s="104" t="s">
        <v>30</v>
      </c>
      <c r="C47" s="105">
        <v>45230</v>
      </c>
      <c r="D47" s="106">
        <v>347373</v>
      </c>
      <c r="E47" s="107">
        <v>35733</v>
      </c>
      <c r="F47" s="106">
        <v>311640</v>
      </c>
      <c r="G47" s="106">
        <v>9756</v>
      </c>
    </row>
    <row r="48" spans="1:7" x14ac:dyDescent="0.25">
      <c r="A48" t="str">
        <f t="shared" si="1"/>
        <v>METLIFE45169</v>
      </c>
      <c r="B48" s="104" t="s">
        <v>31</v>
      </c>
      <c r="C48" s="105">
        <v>45169</v>
      </c>
      <c r="D48" s="106">
        <v>346414</v>
      </c>
      <c r="E48" s="107">
        <v>31203</v>
      </c>
      <c r="F48" s="106">
        <v>315211</v>
      </c>
      <c r="G48" s="106">
        <v>22300</v>
      </c>
    </row>
    <row r="49" spans="1:7" x14ac:dyDescent="0.25">
      <c r="A49" t="str">
        <f t="shared" si="1"/>
        <v>METLIFE45199</v>
      </c>
      <c r="B49" s="104" t="s">
        <v>31</v>
      </c>
      <c r="C49" s="105">
        <v>45199</v>
      </c>
      <c r="D49" s="106">
        <v>346414</v>
      </c>
      <c r="E49" s="107">
        <v>31203</v>
      </c>
      <c r="F49" s="106">
        <v>315211</v>
      </c>
      <c r="G49" s="106">
        <v>13234</v>
      </c>
    </row>
    <row r="50" spans="1:7" x14ac:dyDescent="0.25">
      <c r="A50" t="str">
        <f t="shared" si="1"/>
        <v>METLIFE45230</v>
      </c>
      <c r="B50" s="104" t="s">
        <v>31</v>
      </c>
      <c r="C50" s="105">
        <v>45230</v>
      </c>
      <c r="D50" s="106">
        <v>346414</v>
      </c>
      <c r="E50" s="107">
        <v>31203</v>
      </c>
      <c r="F50" s="106">
        <v>315211</v>
      </c>
      <c r="G50" s="106">
        <v>26079</v>
      </c>
    </row>
    <row r="51" spans="1:7" x14ac:dyDescent="0.25">
      <c r="A51" t="str">
        <f t="shared" si="1"/>
        <v>PANAMERICAN VIDA45169</v>
      </c>
      <c r="B51" s="104" t="s">
        <v>32</v>
      </c>
      <c r="C51" s="105">
        <v>45169</v>
      </c>
      <c r="D51" s="106">
        <v>43472</v>
      </c>
      <c r="E51" s="107">
        <v>20550</v>
      </c>
      <c r="F51" s="106">
        <v>22922</v>
      </c>
      <c r="G51" s="106">
        <v>0</v>
      </c>
    </row>
    <row r="52" spans="1:7" x14ac:dyDescent="0.25">
      <c r="A52" t="str">
        <f t="shared" si="1"/>
        <v>PANAMERICAN VIDA45199</v>
      </c>
      <c r="B52" s="104" t="s">
        <v>32</v>
      </c>
      <c r="C52" s="105">
        <v>45199</v>
      </c>
      <c r="D52" s="106">
        <v>41282</v>
      </c>
      <c r="E52" s="107">
        <v>20550</v>
      </c>
      <c r="F52" s="106">
        <v>20732</v>
      </c>
      <c r="G52" s="106">
        <v>0</v>
      </c>
    </row>
    <row r="53" spans="1:7" x14ac:dyDescent="0.25">
      <c r="A53" t="str">
        <f t="shared" si="1"/>
        <v>PANAMERICAN VIDA45230</v>
      </c>
      <c r="B53" s="104" t="s">
        <v>32</v>
      </c>
      <c r="C53" s="105">
        <v>45230</v>
      </c>
      <c r="D53" s="106">
        <v>43132</v>
      </c>
      <c r="E53" s="107">
        <v>20550</v>
      </c>
      <c r="F53" s="106">
        <v>22582</v>
      </c>
      <c r="G53" s="106">
        <v>0</v>
      </c>
    </row>
    <row r="54" spans="1:7" x14ac:dyDescent="0.25">
      <c r="A54" t="str">
        <f t="shared" si="1"/>
        <v>POSITIVA45169</v>
      </c>
      <c r="B54" s="104" t="s">
        <v>33</v>
      </c>
      <c r="C54" s="105">
        <v>45169</v>
      </c>
      <c r="D54" s="106">
        <v>880398</v>
      </c>
      <c r="E54" s="107">
        <v>35262</v>
      </c>
      <c r="F54" s="106">
        <v>845136</v>
      </c>
      <c r="G54" s="106">
        <v>230930</v>
      </c>
    </row>
    <row r="55" spans="1:7" x14ac:dyDescent="0.25">
      <c r="A55" t="str">
        <f t="shared" si="1"/>
        <v>POSITIVA45199</v>
      </c>
      <c r="B55" s="104" t="s">
        <v>33</v>
      </c>
      <c r="C55" s="105">
        <v>45199</v>
      </c>
      <c r="D55" s="106">
        <v>873171</v>
      </c>
      <c r="E55" s="107">
        <v>35262</v>
      </c>
      <c r="F55" s="106">
        <v>837909</v>
      </c>
      <c r="G55" s="106">
        <v>218884</v>
      </c>
    </row>
    <row r="56" spans="1:7" x14ac:dyDescent="0.25">
      <c r="A56" t="str">
        <f t="shared" si="1"/>
        <v>POSITIVA45230</v>
      </c>
      <c r="B56" s="104" t="s">
        <v>33</v>
      </c>
      <c r="C56" s="105">
        <v>45230</v>
      </c>
      <c r="D56" s="106">
        <v>866419</v>
      </c>
      <c r="E56" s="107">
        <v>35262</v>
      </c>
      <c r="F56" s="106">
        <v>831157</v>
      </c>
      <c r="G56" s="106">
        <v>222636</v>
      </c>
    </row>
    <row r="57" spans="1:7" x14ac:dyDescent="0.25">
      <c r="A57" t="str">
        <f t="shared" si="1"/>
        <v>SKANDIA45169</v>
      </c>
      <c r="B57" s="104" t="s">
        <v>105</v>
      </c>
      <c r="C57" s="105">
        <v>45169</v>
      </c>
      <c r="D57" s="106">
        <v>87754</v>
      </c>
      <c r="E57" s="107">
        <v>21037</v>
      </c>
      <c r="F57" s="106">
        <v>66717</v>
      </c>
      <c r="G57" s="106">
        <v>18803</v>
      </c>
    </row>
    <row r="58" spans="1:7" x14ac:dyDescent="0.25">
      <c r="A58" t="str">
        <f t="shared" si="1"/>
        <v>SKANDIA45199</v>
      </c>
      <c r="B58" s="104" t="s">
        <v>105</v>
      </c>
      <c r="C58" s="105">
        <v>45199</v>
      </c>
      <c r="D58" s="106">
        <v>87754</v>
      </c>
      <c r="E58" s="107">
        <v>21037</v>
      </c>
      <c r="F58" s="106">
        <v>66717</v>
      </c>
      <c r="G58" s="106">
        <v>20722</v>
      </c>
    </row>
    <row r="59" spans="1:7" x14ac:dyDescent="0.25">
      <c r="A59" t="str">
        <f t="shared" si="1"/>
        <v>SKANDIA45230</v>
      </c>
      <c r="B59" s="104" t="s">
        <v>105</v>
      </c>
      <c r="C59" s="105">
        <v>45230</v>
      </c>
      <c r="D59" s="106">
        <v>87754</v>
      </c>
      <c r="E59" s="107">
        <v>21037</v>
      </c>
      <c r="F59" s="106">
        <v>66717</v>
      </c>
      <c r="G59" s="106">
        <v>22504</v>
      </c>
    </row>
    <row r="60" spans="1:7" x14ac:dyDescent="0.25">
      <c r="A60" t="str">
        <f t="shared" si="1"/>
        <v>SURAMERICANA VIDA45169</v>
      </c>
      <c r="B60" s="104" t="s">
        <v>34</v>
      </c>
      <c r="C60" s="105">
        <v>45169</v>
      </c>
      <c r="D60" s="106">
        <v>2024603</v>
      </c>
      <c r="E60" s="107">
        <v>55652</v>
      </c>
      <c r="F60" s="106">
        <v>1968951</v>
      </c>
      <c r="G60" s="106">
        <v>617234</v>
      </c>
    </row>
    <row r="61" spans="1:7" x14ac:dyDescent="0.25">
      <c r="A61" t="str">
        <f t="shared" si="1"/>
        <v>SURAMERICANA VIDA45199</v>
      </c>
      <c r="B61" s="104" t="s">
        <v>34</v>
      </c>
      <c r="C61" s="105">
        <v>45199</v>
      </c>
      <c r="D61" s="106">
        <v>2024580</v>
      </c>
      <c r="E61" s="107">
        <v>55652</v>
      </c>
      <c r="F61" s="106">
        <v>1968928</v>
      </c>
      <c r="G61" s="106">
        <v>677987</v>
      </c>
    </row>
    <row r="62" spans="1:7" x14ac:dyDescent="0.25">
      <c r="A62" t="str">
        <f t="shared" si="1"/>
        <v>SURAMERICANA VIDA45230</v>
      </c>
      <c r="B62" s="104" t="s">
        <v>34</v>
      </c>
      <c r="C62" s="105">
        <v>45230</v>
      </c>
      <c r="D62" s="106">
        <v>2024580</v>
      </c>
      <c r="E62" s="107">
        <v>55652</v>
      </c>
      <c r="F62" s="106">
        <v>1968928</v>
      </c>
      <c r="G62" s="106">
        <v>794099</v>
      </c>
    </row>
    <row r="63" spans="1:7" x14ac:dyDescent="0.25">
      <c r="A63" t="str">
        <f t="shared" si="1"/>
        <v>COMPAÑÍAS45169</v>
      </c>
      <c r="B63" s="104" t="s">
        <v>37</v>
      </c>
      <c r="C63" s="105">
        <v>45169</v>
      </c>
      <c r="D63" s="106">
        <v>10707088</v>
      </c>
      <c r="E63" s="107">
        <v>603715</v>
      </c>
      <c r="F63" s="106">
        <v>10103373</v>
      </c>
      <c r="G63" s="106">
        <v>2028406</v>
      </c>
    </row>
    <row r="64" spans="1:7" x14ac:dyDescent="0.25">
      <c r="A64" t="str">
        <f t="shared" si="1"/>
        <v>COMPAÑÍAS45199</v>
      </c>
      <c r="B64" s="104" t="s">
        <v>37</v>
      </c>
      <c r="C64" s="105">
        <v>45199</v>
      </c>
      <c r="D64" s="106">
        <v>10586351</v>
      </c>
      <c r="E64" s="107">
        <v>603715</v>
      </c>
      <c r="F64" s="106">
        <v>9982636</v>
      </c>
      <c r="G64" s="106">
        <v>2021101</v>
      </c>
    </row>
    <row r="65" spans="1:7" x14ac:dyDescent="0.25">
      <c r="A65" t="str">
        <f t="shared" si="1"/>
        <v>COMPAÑÍAS45230</v>
      </c>
      <c r="B65" s="104" t="s">
        <v>37</v>
      </c>
      <c r="C65" s="105">
        <v>45230</v>
      </c>
      <c r="D65" s="106">
        <v>10588782</v>
      </c>
      <c r="E65" s="107">
        <v>603715</v>
      </c>
      <c r="F65" s="106">
        <v>9985067</v>
      </c>
      <c r="G65" s="106">
        <v>2333994</v>
      </c>
    </row>
    <row r="66" spans="1:7" x14ac:dyDescent="0.25">
      <c r="C66" s="46"/>
    </row>
    <row r="67" spans="1:7" x14ac:dyDescent="0.25">
      <c r="C67" s="46"/>
    </row>
    <row r="68" spans="1:7" x14ac:dyDescent="0.25">
      <c r="C68" s="46"/>
    </row>
    <row r="69" spans="1:7" x14ac:dyDescent="0.25">
      <c r="C69" s="4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7"/>
  <dimension ref="A1:P50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C3" sqref="C3:D3"/>
    </sheetView>
  </sheetViews>
  <sheetFormatPr baseColWidth="10" defaultColWidth="9.140625" defaultRowHeight="14.25" x14ac:dyDescent="0.2"/>
  <cols>
    <col min="1" max="1" width="25.85546875" style="8" customWidth="1"/>
    <col min="2" max="5" width="23.5703125" style="8" customWidth="1"/>
    <col min="6" max="16" width="9.140625" style="27"/>
    <col min="17" max="16384" width="9.140625" style="8"/>
  </cols>
  <sheetData>
    <row r="1" spans="1:16" s="3" customFormat="1" ht="20.25" x14ac:dyDescent="0.25">
      <c r="A1" s="2"/>
      <c r="B1" s="111" t="s">
        <v>56</v>
      </c>
      <c r="C1" s="111"/>
      <c r="D1" s="111"/>
      <c r="E1" s="111"/>
      <c r="F1" s="10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5" customFormat="1" ht="18" x14ac:dyDescent="0.25">
      <c r="A2" s="4"/>
      <c r="C2" s="112" t="s">
        <v>91</v>
      </c>
      <c r="D2" s="112"/>
      <c r="E2" s="11"/>
      <c r="F2" s="11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7" customFormat="1" ht="15.75" x14ac:dyDescent="0.25">
      <c r="A3" s="6"/>
      <c r="C3" s="116">
        <v>45230</v>
      </c>
      <c r="D3" s="117"/>
      <c r="E3" s="39"/>
      <c r="F3" s="1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7" customFormat="1" ht="15.75" customHeight="1" thickBot="1" x14ac:dyDescent="0.3">
      <c r="B4" s="31"/>
      <c r="C4" s="115" t="s">
        <v>36</v>
      </c>
      <c r="D4" s="115"/>
      <c r="E4" s="31"/>
      <c r="F4" s="28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7" customFormat="1" ht="34.5" customHeight="1" thickTop="1" x14ac:dyDescent="0.25">
      <c r="A5" s="113" t="s">
        <v>37</v>
      </c>
      <c r="B5" s="144" t="s">
        <v>90</v>
      </c>
      <c r="C5" s="145"/>
      <c r="D5" s="145"/>
      <c r="E5" s="146"/>
      <c r="F5" s="29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9" customFormat="1" ht="30.75" thickBot="1" x14ac:dyDescent="0.3">
      <c r="A6" s="114"/>
      <c r="B6" s="16" t="s">
        <v>86</v>
      </c>
      <c r="C6" s="35" t="s">
        <v>87</v>
      </c>
      <c r="D6" s="36" t="s">
        <v>88</v>
      </c>
      <c r="E6" s="20" t="s">
        <v>89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4.75" customHeight="1" x14ac:dyDescent="0.2">
      <c r="A7" s="30" t="s">
        <v>22</v>
      </c>
      <c r="B7" s="49">
        <f>+IFERROR(VLOOKUP($A7&amp;$C$3,BaseCM_VID!$A$3:$I$913,4,0),"N.A.")</f>
        <v>1641750</v>
      </c>
      <c r="C7" s="50">
        <f>+IFERROR(VLOOKUP($A7&amp;$C$3,BaseCM_VID!$A$3:$I$913,5,0),"N.A.")</f>
        <v>33239</v>
      </c>
      <c r="D7" s="50">
        <f>+IFERROR(VLOOKUP($A7&amp;$C$3,BaseCM_VID!$A$3:$I$913,6,0),"N.A.")</f>
        <v>1608511</v>
      </c>
      <c r="E7" s="51">
        <f>+IFERROR(VLOOKUP($A7&amp;$C$3,BaseCM_VID!$A$3:$I$913,7,0),"N.A.")</f>
        <v>259898</v>
      </c>
    </row>
    <row r="8" spans="1:16" ht="24.75" customHeight="1" x14ac:dyDescent="0.2">
      <c r="A8" s="66" t="s">
        <v>96</v>
      </c>
      <c r="B8" s="49">
        <f>+IFERROR(VLOOKUP($A8&amp;$C$3,BaseCM_VID!$A$3:$I$913,4,0),"N.A.")</f>
        <v>246504</v>
      </c>
      <c r="C8" s="52">
        <f>+IFERROR(VLOOKUP($A8&amp;$C$3,BaseCM_VID!$A$3:$I$913,5,0),"N.A.")</f>
        <v>37807</v>
      </c>
      <c r="D8" s="52">
        <f>+IFERROR(VLOOKUP($A8&amp;$C$3,BaseCM_VID!$A$3:$I$913,6,0),"N.A.")</f>
        <v>208697</v>
      </c>
      <c r="E8" s="51">
        <f>+IFERROR(VLOOKUP($A8&amp;$C$3,BaseCM_VID!$A$3:$I$913,7,0),"N.A.")</f>
        <v>21004</v>
      </c>
    </row>
    <row r="9" spans="1:16" ht="24.75" customHeight="1" x14ac:dyDescent="0.2">
      <c r="A9" s="66" t="s">
        <v>114</v>
      </c>
      <c r="B9" s="49">
        <f>+IFERROR(VLOOKUP($A9&amp;$C$3,BaseCM_VID!$A$3:$I$913,4,0),"N.A.")</f>
        <v>780324</v>
      </c>
      <c r="C9" s="52">
        <f>+IFERROR(VLOOKUP($A9&amp;$C$3,BaseCM_VID!$A$3:$I$913,5,0),"N.A.")</f>
        <v>22554</v>
      </c>
      <c r="D9" s="52">
        <f>+IFERROR(VLOOKUP($A9&amp;$C$3,BaseCM_VID!$A$3:$I$913,6,0),"N.A.")</f>
        <v>757770</v>
      </c>
      <c r="E9" s="51">
        <f>+IFERROR(VLOOKUP($A9&amp;$C$3,BaseCM_VID!$A$3:$I$913,7,0),"N.A.")</f>
        <v>118642</v>
      </c>
    </row>
    <row r="10" spans="1:16" ht="24.75" customHeight="1" x14ac:dyDescent="0.2">
      <c r="A10" s="14" t="s">
        <v>23</v>
      </c>
      <c r="B10" s="49">
        <f>+IFERROR(VLOOKUP($A10&amp;$C$3,BaseCM_VID!$A$3:$I$913,4,0),"N.A.")</f>
        <v>28853</v>
      </c>
      <c r="C10" s="52">
        <f>+IFERROR(VLOOKUP($A10&amp;$C$3,BaseCM_VID!$A$3:$I$913,5,0),"N.A.")</f>
        <v>27154</v>
      </c>
      <c r="D10" s="52">
        <f>+IFERROR(VLOOKUP($A10&amp;$C$3,BaseCM_VID!$A$3:$I$913,6,0),"N.A.")</f>
        <v>1699</v>
      </c>
      <c r="E10" s="51">
        <f>+IFERROR(VLOOKUP($A10&amp;$C$3,BaseCM_VID!$A$3:$I$913,7,0),"N.A.")</f>
        <v>726</v>
      </c>
      <c r="G10" s="47"/>
    </row>
    <row r="11" spans="1:16" ht="24.75" customHeight="1" x14ac:dyDescent="0.2">
      <c r="A11" s="14" t="s">
        <v>24</v>
      </c>
      <c r="B11" s="49">
        <f>+IFERROR(VLOOKUP($A11&amp;$C$3,BaseCM_VID!$A$3:$I$913,4,0),"N.A.")</f>
        <v>513386</v>
      </c>
      <c r="C11" s="52">
        <f>+IFERROR(VLOOKUP($A11&amp;$C$3,BaseCM_VID!$A$3:$I$913,5,0),"N.A.")</f>
        <v>40301</v>
      </c>
      <c r="D11" s="52">
        <f>+IFERROR(VLOOKUP($A11&amp;$C$3,BaseCM_VID!$A$3:$I$913,6,0),"N.A.")</f>
        <v>473085</v>
      </c>
      <c r="E11" s="51">
        <f>+IFERROR(VLOOKUP($A11&amp;$C$3,BaseCM_VID!$A$3:$I$913,7,0),"N.A.")</f>
        <v>316917</v>
      </c>
    </row>
    <row r="12" spans="1:16" ht="24.75" customHeight="1" x14ac:dyDescent="0.2">
      <c r="A12" s="14" t="s">
        <v>25</v>
      </c>
      <c r="B12" s="49">
        <f>+IFERROR(VLOOKUP($A12&amp;$C$3,BaseCM_VID!$A$3:$I$913,4,0),"N.A.")</f>
        <v>542935</v>
      </c>
      <c r="C12" s="52">
        <f>+IFERROR(VLOOKUP($A12&amp;$C$3,BaseCM_VID!$A$3:$I$913,5,0),"N.A.")</f>
        <v>33748</v>
      </c>
      <c r="D12" s="52">
        <f>+IFERROR(VLOOKUP($A12&amp;$C$3,BaseCM_VID!$A$3:$I$913,6,0),"N.A.")</f>
        <v>509187</v>
      </c>
      <c r="E12" s="51">
        <f>+IFERROR(VLOOKUP($A12&amp;$C$3,BaseCM_VID!$A$3:$I$913,7,0),"N.A.")</f>
        <v>206966</v>
      </c>
    </row>
    <row r="13" spans="1:16" ht="24.75" customHeight="1" x14ac:dyDescent="0.2">
      <c r="A13" s="14" t="s">
        <v>100</v>
      </c>
      <c r="B13" s="49">
        <f>+IFERROR(VLOOKUP($A13&amp;$C$3,BaseCM_VID!$A$3:$I$913,4,0),"N.A.")</f>
        <v>22892</v>
      </c>
      <c r="C13" s="52">
        <f>+IFERROR(VLOOKUP($A13&amp;$C$3,BaseCM_VID!$A$3:$I$913,5,0),"N.A.")</f>
        <v>20550</v>
      </c>
      <c r="D13" s="52">
        <f>+IFERROR(VLOOKUP($A13&amp;$C$3,BaseCM_VID!$A$3:$I$913,6,0),"N.A.")</f>
        <v>2342</v>
      </c>
      <c r="E13" s="51">
        <f>+IFERROR(VLOOKUP($A13&amp;$C$3,BaseCM_VID!$A$3:$I$913,7,0),"N.A.")</f>
        <v>0</v>
      </c>
    </row>
    <row r="14" spans="1:16" ht="24.75" customHeight="1" x14ac:dyDescent="0.2">
      <c r="A14" s="14" t="s">
        <v>26</v>
      </c>
      <c r="B14" s="49">
        <f>+IFERROR(VLOOKUP($A14&amp;$C$3,BaseCM_VID!$A$3:$I$913,4,0),"N.A.")</f>
        <v>2365543</v>
      </c>
      <c r="C14" s="52">
        <f>+IFERROR(VLOOKUP($A14&amp;$C$3,BaseCM_VID!$A$3:$I$913,5,0),"N.A.")</f>
        <v>37807</v>
      </c>
      <c r="D14" s="52">
        <f>+IFERROR(VLOOKUP($A14&amp;$C$3,BaseCM_VID!$A$3:$I$913,6,0),"N.A.")</f>
        <v>2327736</v>
      </c>
      <c r="E14" s="51">
        <f>+IFERROR(VLOOKUP($A14&amp;$C$3,BaseCM_VID!$A$3:$I$913,7,0),"N.A.")</f>
        <v>79232</v>
      </c>
    </row>
    <row r="15" spans="1:16" ht="24.75" customHeight="1" x14ac:dyDescent="0.2">
      <c r="A15" s="14" t="s">
        <v>111</v>
      </c>
      <c r="B15" s="49">
        <f>+IFERROR(VLOOKUP($A15&amp;$C$3,BaseCM_VID!$A$3:$I$913,4,0),"N.A.")</f>
        <v>160299</v>
      </c>
      <c r="C15" s="52">
        <f>+IFERROR(VLOOKUP($A15&amp;$C$3,BaseCM_VID!$A$3:$I$913,5,0),"N.A.")</f>
        <v>17983</v>
      </c>
      <c r="D15" s="52">
        <f>+IFERROR(VLOOKUP($A15&amp;$C$3,BaseCM_VID!$A$3:$I$913,6,0),"N.A.")</f>
        <v>142316</v>
      </c>
      <c r="E15" s="51">
        <f>+IFERROR(VLOOKUP($A15&amp;$C$3,BaseCM_VID!$A$3:$I$913,7,0),"N.A.")</f>
        <v>231115</v>
      </c>
    </row>
    <row r="16" spans="1:16" ht="24.75" customHeight="1" x14ac:dyDescent="0.2">
      <c r="A16" s="14" t="s">
        <v>112</v>
      </c>
      <c r="B16" s="49">
        <f>+IFERROR(VLOOKUP($A16&amp;$C$3,BaseCM_VID!$A$3:$I$913,4,0),"N.A.")</f>
        <v>143229</v>
      </c>
      <c r="C16" s="52">
        <f>+IFERROR(VLOOKUP($A16&amp;$C$3,BaseCM_VID!$A$3:$I$913,5,0),"N.A.")</f>
        <v>20550</v>
      </c>
      <c r="D16" s="52">
        <f>+IFERROR(VLOOKUP($A16&amp;$C$3,BaseCM_VID!$A$3:$I$913,6,0),"N.A.")</f>
        <v>122679</v>
      </c>
      <c r="E16" s="51">
        <f>+IFERROR(VLOOKUP($A16&amp;$C$3,BaseCM_VID!$A$3:$I$913,7,0),"N.A.")</f>
        <v>14781</v>
      </c>
    </row>
    <row r="17" spans="1:5" ht="24.75" customHeight="1" x14ac:dyDescent="0.2">
      <c r="A17" s="14" t="s">
        <v>113</v>
      </c>
      <c r="B17" s="49">
        <f>+IFERROR(VLOOKUP($A17&amp;$C$3,BaseCM_VID!$A$3:$I$913,4,0),"N.A.")</f>
        <v>33516</v>
      </c>
      <c r="C17" s="52">
        <f>+IFERROR(VLOOKUP($A17&amp;$C$3,BaseCM_VID!$A$3:$I$913,5,0),"N.A.")</f>
        <v>24609</v>
      </c>
      <c r="D17" s="52">
        <f>+IFERROR(VLOOKUP($A17&amp;$C$3,BaseCM_VID!$A$3:$I$913,6,0),"N.A.")</f>
        <v>8907</v>
      </c>
      <c r="E17" s="51">
        <f>+IFERROR(VLOOKUP($A17&amp;$C$3,BaseCM_VID!$A$3:$I$913,7,0),"N.A.")</f>
        <v>0</v>
      </c>
    </row>
    <row r="18" spans="1:5" ht="24.75" customHeight="1" x14ac:dyDescent="0.2">
      <c r="A18" s="14" t="s">
        <v>27</v>
      </c>
      <c r="B18" s="49">
        <f>+IFERROR(VLOOKUP($A18&amp;$C$3,BaseCM_VID!$A$3:$I$913,4,0),"N.A.")</f>
        <v>55318</v>
      </c>
      <c r="C18" s="52">
        <f>+IFERROR(VLOOKUP($A18&amp;$C$3,BaseCM_VID!$A$3:$I$913,5,0),"N.A.")</f>
        <v>29648</v>
      </c>
      <c r="D18" s="52">
        <f>+IFERROR(VLOOKUP($A18&amp;$C$3,BaseCM_VID!$A$3:$I$913,6,0),"N.A.")</f>
        <v>25670</v>
      </c>
      <c r="E18" s="51">
        <f>+IFERROR(VLOOKUP($A18&amp;$C$3,BaseCM_VID!$A$3:$I$913,7,0),"N.A.")</f>
        <v>5095</v>
      </c>
    </row>
    <row r="19" spans="1:5" ht="24.75" customHeight="1" x14ac:dyDescent="0.2">
      <c r="A19" s="14" t="s">
        <v>28</v>
      </c>
      <c r="B19" s="49">
        <f>+IFERROR(VLOOKUP($A19&amp;$C$3,BaseCM_VID!$A$3:$I$913,4,0),"N.A.")</f>
        <v>36148</v>
      </c>
      <c r="C19" s="52">
        <f>+IFERROR(VLOOKUP($A19&amp;$C$3,BaseCM_VID!$A$3:$I$913,5,0),"N.A.")</f>
        <v>20550</v>
      </c>
      <c r="D19" s="52">
        <f>+IFERROR(VLOOKUP($A19&amp;$C$3,BaseCM_VID!$A$3:$I$913,6,0),"N.A.")</f>
        <v>15598</v>
      </c>
      <c r="E19" s="51">
        <f>+IFERROR(VLOOKUP($A19&amp;$C$3,BaseCM_VID!$A$3:$I$913,7,0),"N.A.")</f>
        <v>4544</v>
      </c>
    </row>
    <row r="20" spans="1:5" ht="24.75" customHeight="1" x14ac:dyDescent="0.2">
      <c r="A20" s="14" t="s">
        <v>29</v>
      </c>
      <c r="B20" s="49">
        <f>+IFERROR(VLOOKUP($A20&amp;$C$3,BaseCM_VID!$A$3:$I$913,4,0),"N.A.")</f>
        <v>302413</v>
      </c>
      <c r="C20" s="52">
        <f>+IFERROR(VLOOKUP($A20&amp;$C$3,BaseCM_VID!$A$3:$I$913,5,0),"N.A.")</f>
        <v>37778</v>
      </c>
      <c r="D20" s="52">
        <f>+IFERROR(VLOOKUP($A20&amp;$C$3,BaseCM_VID!$A$3:$I$913,6,0),"N.A.")</f>
        <v>264635</v>
      </c>
      <c r="E20" s="51">
        <f>+IFERROR(VLOOKUP($A20&amp;$C$3,BaseCM_VID!$A$3:$I$913,7,0),"N.A.")</f>
        <v>0</v>
      </c>
    </row>
    <row r="21" spans="1:5" ht="24.75" customHeight="1" x14ac:dyDescent="0.2">
      <c r="A21" s="14" t="s">
        <v>30</v>
      </c>
      <c r="B21" s="49">
        <f>+IFERROR(VLOOKUP($A21&amp;$C$3,BaseCM_VID!$A$3:$I$913,4,0),"N.A.")</f>
        <v>347373</v>
      </c>
      <c r="C21" s="52">
        <f>+IFERROR(VLOOKUP($A21&amp;$C$3,BaseCM_VID!$A$3:$I$913,5,0),"N.A.")</f>
        <v>35733</v>
      </c>
      <c r="D21" s="52">
        <f>+IFERROR(VLOOKUP($A21&amp;$C$3,BaseCM_VID!$A$3:$I$913,6,0),"N.A.")</f>
        <v>311640</v>
      </c>
      <c r="E21" s="51">
        <f>+IFERROR(VLOOKUP($A21&amp;$C$3,BaseCM_VID!$A$3:$I$913,7,0),"N.A.")</f>
        <v>9756</v>
      </c>
    </row>
    <row r="22" spans="1:5" ht="24.75" customHeight="1" x14ac:dyDescent="0.2">
      <c r="A22" s="14" t="s">
        <v>31</v>
      </c>
      <c r="B22" s="49">
        <f>+IFERROR(VLOOKUP($A22&amp;$C$3,BaseCM_VID!$A$3:$I$913,4,0),"N.A.")</f>
        <v>346414</v>
      </c>
      <c r="C22" s="52">
        <f>+IFERROR(VLOOKUP($A22&amp;$C$3,BaseCM_VID!$A$3:$I$913,5,0),"N.A.")</f>
        <v>31203</v>
      </c>
      <c r="D22" s="52">
        <f>+IFERROR(VLOOKUP($A22&amp;$C$3,BaseCM_VID!$A$3:$I$913,6,0),"N.A.")</f>
        <v>315211</v>
      </c>
      <c r="E22" s="51">
        <f>+IFERROR(VLOOKUP($A22&amp;$C$3,BaseCM_VID!$A$3:$I$913,7,0),"N.A.")</f>
        <v>26079</v>
      </c>
    </row>
    <row r="23" spans="1:5" ht="24.75" customHeight="1" x14ac:dyDescent="0.2">
      <c r="A23" s="14" t="s">
        <v>32</v>
      </c>
      <c r="B23" s="49">
        <f>+IFERROR(VLOOKUP($A23&amp;$C$3,BaseCM_VID!$A$3:$I$913,4,0),"N.A.")</f>
        <v>43132</v>
      </c>
      <c r="C23" s="52">
        <f>+IFERROR(VLOOKUP($A23&amp;$C$3,BaseCM_VID!$A$3:$I$913,5,0),"N.A.")</f>
        <v>20550</v>
      </c>
      <c r="D23" s="52">
        <f>+IFERROR(VLOOKUP($A23&amp;$C$3,BaseCM_VID!$A$3:$I$913,6,0),"N.A.")</f>
        <v>22582</v>
      </c>
      <c r="E23" s="51">
        <f>+IFERROR(VLOOKUP($A23&amp;$C$3,BaseCM_VID!$A$3:$I$913,7,0),"N.A.")</f>
        <v>0</v>
      </c>
    </row>
    <row r="24" spans="1:5" ht="24.75" customHeight="1" x14ac:dyDescent="0.2">
      <c r="A24" s="14" t="s">
        <v>33</v>
      </c>
      <c r="B24" s="49">
        <f>+IFERROR(VLOOKUP($A24&amp;$C$3,BaseCM_VID!$A$3:$I$913,4,0),"N.A.")</f>
        <v>866419</v>
      </c>
      <c r="C24" s="52">
        <f>+IFERROR(VLOOKUP($A24&amp;$C$3,BaseCM_VID!$A$3:$I$913,5,0),"N.A.")</f>
        <v>35262</v>
      </c>
      <c r="D24" s="52">
        <f>+IFERROR(VLOOKUP($A24&amp;$C$3,BaseCM_VID!$A$3:$I$913,6,0),"N.A.")</f>
        <v>831157</v>
      </c>
      <c r="E24" s="51">
        <f>+IFERROR(VLOOKUP($A24&amp;$C$3,BaseCM_VID!$A$3:$I$913,7,0),"N.A.")</f>
        <v>222636</v>
      </c>
    </row>
    <row r="25" spans="1:5" ht="24.75" customHeight="1" x14ac:dyDescent="0.2">
      <c r="A25" s="14" t="s">
        <v>105</v>
      </c>
      <c r="B25" s="49">
        <f>+IFERROR(VLOOKUP($A25&amp;$C$3,BaseCM_VID!$A$3:$I$913,4,0),"N.A.")</f>
        <v>87754</v>
      </c>
      <c r="C25" s="52">
        <f>+IFERROR(VLOOKUP($A25&amp;$C$3,BaseCM_VID!$A$3:$I$913,5,0),"N.A.")</f>
        <v>21037</v>
      </c>
      <c r="D25" s="52">
        <f>+IFERROR(VLOOKUP($A25&amp;$C$3,BaseCM_VID!$A$3:$I$913,6,0),"N.A.")</f>
        <v>66717</v>
      </c>
      <c r="E25" s="51">
        <f>+IFERROR(VLOOKUP($A25&amp;$C$3,BaseCM_VID!$A$3:$I$913,7,0),"N.A.")</f>
        <v>22504</v>
      </c>
    </row>
    <row r="26" spans="1:5" s="27" customFormat="1" ht="24.75" customHeight="1" thickBot="1" x14ac:dyDescent="0.25">
      <c r="A26" s="15" t="s">
        <v>34</v>
      </c>
      <c r="B26" s="53">
        <f>+IFERROR(VLOOKUP($A26&amp;$C$3,BaseCM_VID!$A$3:$I$913,4,0),"N.A.")</f>
        <v>2024580</v>
      </c>
      <c r="C26" s="54">
        <f>+IFERROR(VLOOKUP($A26&amp;$C$3,BaseCM_VID!$A$3:$I$913,5,0),"N.A.")</f>
        <v>55652</v>
      </c>
      <c r="D26" s="54">
        <f>+IFERROR(VLOOKUP($A26&amp;$C$3,BaseCM_VID!$A$3:$I$913,6,0),"N.A.")</f>
        <v>1968928</v>
      </c>
      <c r="E26" s="51">
        <f>+IFERROR(VLOOKUP($A26&amp;$C$3,BaseCM_VID!$A$3:$I$913,7,0),"N.A.")</f>
        <v>794099</v>
      </c>
    </row>
    <row r="27" spans="1:5" s="27" customFormat="1" ht="15" thickTop="1" x14ac:dyDescent="0.2">
      <c r="E27" s="32"/>
    </row>
    <row r="28" spans="1:5" s="27" customFormat="1" x14ac:dyDescent="0.2"/>
    <row r="29" spans="1:5" s="27" customFormat="1" x14ac:dyDescent="0.2"/>
    <row r="30" spans="1:5" s="27" customFormat="1" x14ac:dyDescent="0.2"/>
    <row r="31" spans="1:5" s="27" customFormat="1" x14ac:dyDescent="0.2"/>
    <row r="32" spans="1:5" s="27" customFormat="1" x14ac:dyDescent="0.2"/>
    <row r="33" spans="1:1" s="27" customFormat="1" x14ac:dyDescent="0.2"/>
    <row r="34" spans="1:1" s="27" customFormat="1" x14ac:dyDescent="0.2"/>
    <row r="35" spans="1:1" s="27" customFormat="1" x14ac:dyDescent="0.2"/>
    <row r="36" spans="1:1" s="27" customFormat="1" x14ac:dyDescent="0.2"/>
    <row r="37" spans="1:1" s="27" customFormat="1" x14ac:dyDescent="0.2"/>
    <row r="38" spans="1:1" x14ac:dyDescent="0.2">
      <c r="A38" s="22"/>
    </row>
    <row r="39" spans="1:1" x14ac:dyDescent="0.2">
      <c r="A39" s="22"/>
    </row>
    <row r="40" spans="1:1" x14ac:dyDescent="0.2">
      <c r="A40" s="22"/>
    </row>
    <row r="41" spans="1:1" x14ac:dyDescent="0.2">
      <c r="A41" s="22"/>
    </row>
    <row r="42" spans="1:1" x14ac:dyDescent="0.2">
      <c r="A42" s="22"/>
    </row>
    <row r="43" spans="1:1" x14ac:dyDescent="0.2">
      <c r="A43" s="22"/>
    </row>
    <row r="44" spans="1:1" x14ac:dyDescent="0.2">
      <c r="A44" s="22"/>
    </row>
    <row r="45" spans="1:1" x14ac:dyDescent="0.2">
      <c r="A45" s="22"/>
    </row>
    <row r="46" spans="1:1" x14ac:dyDescent="0.2">
      <c r="A46" s="22"/>
    </row>
    <row r="47" spans="1:1" x14ac:dyDescent="0.2">
      <c r="A47" s="22"/>
    </row>
    <row r="48" spans="1:1" x14ac:dyDescent="0.2">
      <c r="A48" s="22"/>
    </row>
    <row r="49" spans="1:1" x14ac:dyDescent="0.2">
      <c r="A49" s="22"/>
    </row>
    <row r="50" spans="1:1" x14ac:dyDescent="0.2">
      <c r="A50" s="22"/>
    </row>
  </sheetData>
  <sheetProtection algorithmName="SHA-512" hashValue="BJ6rV6TLgz6IG9g2yEy9Li16QQo9zW3eIwUGf//t1jDhQ+QLN/dh+AqpNtMUL3bs7/D+hs+fRVFHdVh810q/0w==" saltValue="GHyhCKm6hOgcGOFif5pcPA==" spinCount="100000" sheet="1" objects="1" scenarios="1"/>
  <mergeCells count="6">
    <mergeCell ref="B1:E1"/>
    <mergeCell ref="C2:D2"/>
    <mergeCell ref="C3:D3"/>
    <mergeCell ref="C4:D4"/>
    <mergeCell ref="A5:A6"/>
    <mergeCell ref="B5:E5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100-000000000000}">
          <x14:formula1>
            <xm:f>ListaD!$A$1:$A$3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>
    <tabColor rgb="FFFF0000"/>
  </sheetPr>
  <dimension ref="A1:B1336"/>
  <sheetViews>
    <sheetView workbookViewId="0"/>
  </sheetViews>
  <sheetFormatPr baseColWidth="10" defaultRowHeight="15" x14ac:dyDescent="0.25"/>
  <cols>
    <col min="1" max="1" width="28.85546875" customWidth="1"/>
    <col min="2" max="2" width="11.42578125" style="8"/>
  </cols>
  <sheetData>
    <row r="1" spans="1:2" x14ac:dyDescent="0.25">
      <c r="A1" s="22">
        <v>45169</v>
      </c>
      <c r="B1" s="71" t="s">
        <v>98</v>
      </c>
    </row>
    <row r="2" spans="1:2" x14ac:dyDescent="0.25">
      <c r="A2" s="22">
        <v>45199</v>
      </c>
      <c r="B2" s="72">
        <v>42735</v>
      </c>
    </row>
    <row r="3" spans="1:2" x14ac:dyDescent="0.25">
      <c r="A3" s="22">
        <v>45230</v>
      </c>
      <c r="B3" s="72">
        <v>42766</v>
      </c>
    </row>
    <row r="4" spans="1:2" x14ac:dyDescent="0.25">
      <c r="A4" s="22"/>
      <c r="B4" s="72">
        <v>42794</v>
      </c>
    </row>
    <row r="5" spans="1:2" x14ac:dyDescent="0.25">
      <c r="B5" s="72">
        <v>42825</v>
      </c>
    </row>
    <row r="6" spans="1:2" x14ac:dyDescent="0.25">
      <c r="B6" s="72">
        <v>42855</v>
      </c>
    </row>
    <row r="7" spans="1:2" x14ac:dyDescent="0.25">
      <c r="B7" s="72">
        <v>42886</v>
      </c>
    </row>
    <row r="8" spans="1:2" x14ac:dyDescent="0.25">
      <c r="B8" s="72">
        <v>42916</v>
      </c>
    </row>
    <row r="9" spans="1:2" x14ac:dyDescent="0.25">
      <c r="B9" s="72">
        <v>42947</v>
      </c>
    </row>
    <row r="10" spans="1:2" x14ac:dyDescent="0.25">
      <c r="B10" s="72">
        <v>42978</v>
      </c>
    </row>
    <row r="11" spans="1:2" x14ac:dyDescent="0.25">
      <c r="B11" s="72">
        <v>43008</v>
      </c>
    </row>
    <row r="12" spans="1:2" x14ac:dyDescent="0.25">
      <c r="B12" s="72">
        <v>43039</v>
      </c>
    </row>
    <row r="13" spans="1:2" x14ac:dyDescent="0.25">
      <c r="B13" s="72">
        <v>43069</v>
      </c>
    </row>
    <row r="14" spans="1:2" x14ac:dyDescent="0.25">
      <c r="B14" s="72">
        <v>43100</v>
      </c>
    </row>
    <row r="15" spans="1:2" x14ac:dyDescent="0.25">
      <c r="B15" s="72">
        <v>43131</v>
      </c>
    </row>
    <row r="16" spans="1:2" x14ac:dyDescent="0.25">
      <c r="B16" s="72">
        <v>43159</v>
      </c>
    </row>
    <row r="17" spans="2:2" x14ac:dyDescent="0.25">
      <c r="B17" s="72">
        <v>43190</v>
      </c>
    </row>
    <row r="18" spans="2:2" x14ac:dyDescent="0.25">
      <c r="B18" s="72">
        <v>43220</v>
      </c>
    </row>
    <row r="19" spans="2:2" x14ac:dyDescent="0.25">
      <c r="B19" s="72">
        <v>43251</v>
      </c>
    </row>
    <row r="20" spans="2:2" x14ac:dyDescent="0.25">
      <c r="B20" s="72">
        <v>43281</v>
      </c>
    </row>
    <row r="21" spans="2:2" x14ac:dyDescent="0.25">
      <c r="B21" s="72">
        <v>43312</v>
      </c>
    </row>
    <row r="22" spans="2:2" x14ac:dyDescent="0.25">
      <c r="B22" s="72">
        <v>43343</v>
      </c>
    </row>
    <row r="23" spans="2:2" x14ac:dyDescent="0.25">
      <c r="B23" s="72">
        <v>43373</v>
      </c>
    </row>
    <row r="24" spans="2:2" x14ac:dyDescent="0.25">
      <c r="B24" s="72">
        <v>43404</v>
      </c>
    </row>
    <row r="25" spans="2:2" x14ac:dyDescent="0.25">
      <c r="B25" s="72">
        <v>43434</v>
      </c>
    </row>
    <row r="26" spans="2:2" x14ac:dyDescent="0.25">
      <c r="B26" s="72">
        <v>43465</v>
      </c>
    </row>
    <row r="27" spans="2:2" x14ac:dyDescent="0.25">
      <c r="B27" s="72">
        <v>43496</v>
      </c>
    </row>
    <row r="28" spans="2:2" x14ac:dyDescent="0.25">
      <c r="B28" s="72">
        <v>43524</v>
      </c>
    </row>
    <row r="29" spans="2:2" x14ac:dyDescent="0.25">
      <c r="B29" s="72">
        <v>43555</v>
      </c>
    </row>
    <row r="30" spans="2:2" x14ac:dyDescent="0.25">
      <c r="B30" s="72">
        <v>43585</v>
      </c>
    </row>
    <row r="31" spans="2:2" x14ac:dyDescent="0.25">
      <c r="B31" s="72">
        <v>43616</v>
      </c>
    </row>
    <row r="32" spans="2:2" x14ac:dyDescent="0.25">
      <c r="B32" s="72">
        <v>43646</v>
      </c>
    </row>
    <row r="33" spans="2:2" x14ac:dyDescent="0.25">
      <c r="B33" s="72">
        <v>43677</v>
      </c>
    </row>
    <row r="34" spans="2:2" x14ac:dyDescent="0.25">
      <c r="B34" s="72">
        <v>43708</v>
      </c>
    </row>
    <row r="35" spans="2:2" x14ac:dyDescent="0.25">
      <c r="B35" s="72">
        <v>43738</v>
      </c>
    </row>
    <row r="36" spans="2:2" x14ac:dyDescent="0.25">
      <c r="B36" s="72">
        <v>43769</v>
      </c>
    </row>
    <row r="37" spans="2:2" x14ac:dyDescent="0.25">
      <c r="B37" s="72">
        <v>43799</v>
      </c>
    </row>
    <row r="38" spans="2:2" x14ac:dyDescent="0.25">
      <c r="B38" s="72">
        <v>43830</v>
      </c>
    </row>
    <row r="39" spans="2:2" x14ac:dyDescent="0.25">
      <c r="B39" s="72">
        <v>43861</v>
      </c>
    </row>
    <row r="40" spans="2:2" x14ac:dyDescent="0.25">
      <c r="B40" s="72">
        <v>43890</v>
      </c>
    </row>
    <row r="41" spans="2:2" x14ac:dyDescent="0.25">
      <c r="B41" s="72">
        <v>43921</v>
      </c>
    </row>
    <row r="42" spans="2:2" x14ac:dyDescent="0.25">
      <c r="B42" s="72">
        <v>43951</v>
      </c>
    </row>
    <row r="43" spans="2:2" x14ac:dyDescent="0.25">
      <c r="B43" s="72">
        <v>43982</v>
      </c>
    </row>
    <row r="44" spans="2:2" x14ac:dyDescent="0.25">
      <c r="B44" s="72">
        <v>44012</v>
      </c>
    </row>
    <row r="45" spans="2:2" x14ac:dyDescent="0.25">
      <c r="B45" s="72">
        <v>44043</v>
      </c>
    </row>
    <row r="46" spans="2:2" x14ac:dyDescent="0.25">
      <c r="B46" s="72">
        <v>44074</v>
      </c>
    </row>
    <row r="47" spans="2:2" x14ac:dyDescent="0.25">
      <c r="B47" s="72">
        <v>44104</v>
      </c>
    </row>
    <row r="48" spans="2:2" x14ac:dyDescent="0.25">
      <c r="B48" s="72">
        <v>44135</v>
      </c>
    </row>
    <row r="49" spans="2:2" x14ac:dyDescent="0.25">
      <c r="B49" s="72">
        <v>44165</v>
      </c>
    </row>
    <row r="50" spans="2:2" x14ac:dyDescent="0.25">
      <c r="B50" s="72">
        <v>44196</v>
      </c>
    </row>
    <row r="51" spans="2:2" x14ac:dyDescent="0.25">
      <c r="B51" s="72">
        <v>44227</v>
      </c>
    </row>
    <row r="52" spans="2:2" x14ac:dyDescent="0.25">
      <c r="B52" s="72">
        <v>44255</v>
      </c>
    </row>
    <row r="53" spans="2:2" x14ac:dyDescent="0.25">
      <c r="B53" s="72">
        <v>44286</v>
      </c>
    </row>
    <row r="54" spans="2:2" x14ac:dyDescent="0.25">
      <c r="B54" s="72">
        <v>44316</v>
      </c>
    </row>
    <row r="55" spans="2:2" x14ac:dyDescent="0.25">
      <c r="B55" s="72">
        <v>44347</v>
      </c>
    </row>
    <row r="56" spans="2:2" x14ac:dyDescent="0.25">
      <c r="B56" s="72">
        <v>44377</v>
      </c>
    </row>
    <row r="57" spans="2:2" x14ac:dyDescent="0.25">
      <c r="B57" s="72">
        <v>44408</v>
      </c>
    </row>
    <row r="58" spans="2:2" x14ac:dyDescent="0.25">
      <c r="B58" s="72">
        <v>44439</v>
      </c>
    </row>
    <row r="59" spans="2:2" x14ac:dyDescent="0.25">
      <c r="B59" s="72">
        <v>44469</v>
      </c>
    </row>
    <row r="60" spans="2:2" x14ac:dyDescent="0.25">
      <c r="B60" s="72">
        <v>44500</v>
      </c>
    </row>
    <row r="61" spans="2:2" x14ac:dyDescent="0.25">
      <c r="B61" s="72">
        <v>44530</v>
      </c>
    </row>
    <row r="62" spans="2:2" x14ac:dyDescent="0.25">
      <c r="B62" s="72">
        <v>44561</v>
      </c>
    </row>
    <row r="63" spans="2:2" x14ac:dyDescent="0.25">
      <c r="B63" s="72">
        <v>44592</v>
      </c>
    </row>
    <row r="64" spans="2:2" x14ac:dyDescent="0.25">
      <c r="B64" s="72">
        <v>44620</v>
      </c>
    </row>
    <row r="65" spans="2:2" x14ac:dyDescent="0.25">
      <c r="B65" s="72">
        <v>44651</v>
      </c>
    </row>
    <row r="66" spans="2:2" x14ac:dyDescent="0.25">
      <c r="B66" s="72">
        <v>44681</v>
      </c>
    </row>
    <row r="67" spans="2:2" x14ac:dyDescent="0.25">
      <c r="B67" s="72">
        <v>44712</v>
      </c>
    </row>
    <row r="68" spans="2:2" x14ac:dyDescent="0.25">
      <c r="B68" s="72">
        <v>44742</v>
      </c>
    </row>
    <row r="69" spans="2:2" x14ac:dyDescent="0.25">
      <c r="B69" s="72">
        <v>44773</v>
      </c>
    </row>
    <row r="70" spans="2:2" x14ac:dyDescent="0.25">
      <c r="B70" s="72">
        <v>44804</v>
      </c>
    </row>
    <row r="71" spans="2:2" x14ac:dyDescent="0.25">
      <c r="B71" s="72">
        <v>44834</v>
      </c>
    </row>
    <row r="72" spans="2:2" x14ac:dyDescent="0.25">
      <c r="B72" s="72">
        <v>44865</v>
      </c>
    </row>
    <row r="73" spans="2:2" x14ac:dyDescent="0.25">
      <c r="B73" s="72">
        <v>44895</v>
      </c>
    </row>
    <row r="74" spans="2:2" x14ac:dyDescent="0.25">
      <c r="B74" s="72">
        <v>44926</v>
      </c>
    </row>
    <row r="75" spans="2:2" x14ac:dyDescent="0.25">
      <c r="B75" s="72">
        <v>44957</v>
      </c>
    </row>
    <row r="76" spans="2:2" x14ac:dyDescent="0.25">
      <c r="B76" s="72">
        <v>44985</v>
      </c>
    </row>
    <row r="77" spans="2:2" x14ac:dyDescent="0.25">
      <c r="B77" s="72">
        <v>45016</v>
      </c>
    </row>
    <row r="78" spans="2:2" x14ac:dyDescent="0.25">
      <c r="B78" s="72">
        <v>45046</v>
      </c>
    </row>
    <row r="79" spans="2:2" x14ac:dyDescent="0.25">
      <c r="B79" s="72">
        <v>45077</v>
      </c>
    </row>
    <row r="80" spans="2:2" x14ac:dyDescent="0.25">
      <c r="B80" s="72">
        <v>45107</v>
      </c>
    </row>
    <row r="81" spans="2:2" x14ac:dyDescent="0.25">
      <c r="B81" s="72">
        <v>45138</v>
      </c>
    </row>
    <row r="82" spans="2:2" x14ac:dyDescent="0.25">
      <c r="B82" s="72">
        <v>45169</v>
      </c>
    </row>
    <row r="83" spans="2:2" x14ac:dyDescent="0.25">
      <c r="B83" s="72">
        <v>45199</v>
      </c>
    </row>
    <row r="84" spans="2:2" x14ac:dyDescent="0.25">
      <c r="B84" s="72">
        <v>45230</v>
      </c>
    </row>
    <row r="85" spans="2:2" x14ac:dyDescent="0.25">
      <c r="B85" s="72">
        <v>45260</v>
      </c>
    </row>
    <row r="86" spans="2:2" x14ac:dyDescent="0.25">
      <c r="B86" s="72">
        <v>45291</v>
      </c>
    </row>
    <row r="87" spans="2:2" x14ac:dyDescent="0.25">
      <c r="B87" s="72">
        <v>45322</v>
      </c>
    </row>
    <row r="88" spans="2:2" x14ac:dyDescent="0.25">
      <c r="B88" s="72">
        <v>45351</v>
      </c>
    </row>
    <row r="89" spans="2:2" x14ac:dyDescent="0.25">
      <c r="B89" s="72">
        <v>45382</v>
      </c>
    </row>
    <row r="90" spans="2:2" x14ac:dyDescent="0.25">
      <c r="B90" s="72">
        <v>45412</v>
      </c>
    </row>
    <row r="91" spans="2:2" x14ac:dyDescent="0.25">
      <c r="B91" s="72">
        <v>45443</v>
      </c>
    </row>
    <row r="92" spans="2:2" x14ac:dyDescent="0.25">
      <c r="B92" s="72">
        <v>45473</v>
      </c>
    </row>
    <row r="93" spans="2:2" x14ac:dyDescent="0.25">
      <c r="B93" s="72">
        <v>45504</v>
      </c>
    </row>
    <row r="94" spans="2:2" x14ac:dyDescent="0.25">
      <c r="B94" s="72">
        <v>45535</v>
      </c>
    </row>
    <row r="95" spans="2:2" x14ac:dyDescent="0.25">
      <c r="B95" s="72">
        <v>45565</v>
      </c>
    </row>
    <row r="96" spans="2:2" x14ac:dyDescent="0.25">
      <c r="B96" s="72">
        <v>45596</v>
      </c>
    </row>
    <row r="97" spans="2:2" x14ac:dyDescent="0.25">
      <c r="B97" s="72">
        <v>45626</v>
      </c>
    </row>
    <row r="98" spans="2:2" x14ac:dyDescent="0.25">
      <c r="B98" s="72">
        <v>45657</v>
      </c>
    </row>
    <row r="99" spans="2:2" x14ac:dyDescent="0.25">
      <c r="B99" s="72">
        <v>45688</v>
      </c>
    </row>
    <row r="100" spans="2:2" x14ac:dyDescent="0.25">
      <c r="B100" s="72">
        <v>45716</v>
      </c>
    </row>
    <row r="101" spans="2:2" x14ac:dyDescent="0.25">
      <c r="B101" s="72">
        <v>45747</v>
      </c>
    </row>
    <row r="102" spans="2:2" x14ac:dyDescent="0.25">
      <c r="B102" s="72">
        <v>45777</v>
      </c>
    </row>
    <row r="103" spans="2:2" x14ac:dyDescent="0.25">
      <c r="B103" s="72">
        <v>45808</v>
      </c>
    </row>
    <row r="104" spans="2:2" x14ac:dyDescent="0.25">
      <c r="B104" s="72">
        <v>45838</v>
      </c>
    </row>
    <row r="105" spans="2:2" x14ac:dyDescent="0.25">
      <c r="B105" s="72">
        <v>45869</v>
      </c>
    </row>
    <row r="106" spans="2:2" x14ac:dyDescent="0.25">
      <c r="B106" s="72">
        <v>45900</v>
      </c>
    </row>
    <row r="107" spans="2:2" x14ac:dyDescent="0.25">
      <c r="B107" s="72">
        <v>45930</v>
      </c>
    </row>
    <row r="108" spans="2:2" x14ac:dyDescent="0.25">
      <c r="B108" s="72">
        <v>45961</v>
      </c>
    </row>
    <row r="109" spans="2:2" x14ac:dyDescent="0.25">
      <c r="B109" s="72">
        <v>45991</v>
      </c>
    </row>
    <row r="110" spans="2:2" x14ac:dyDescent="0.25">
      <c r="B110" s="72">
        <v>46022</v>
      </c>
    </row>
    <row r="111" spans="2:2" x14ac:dyDescent="0.25">
      <c r="B111" s="72">
        <v>46053</v>
      </c>
    </row>
    <row r="112" spans="2:2" x14ac:dyDescent="0.25">
      <c r="B112" s="72">
        <v>46081</v>
      </c>
    </row>
    <row r="113" spans="2:2" x14ac:dyDescent="0.25">
      <c r="B113" s="72">
        <v>46112</v>
      </c>
    </row>
    <row r="114" spans="2:2" x14ac:dyDescent="0.25">
      <c r="B114" s="72">
        <v>46142</v>
      </c>
    </row>
    <row r="115" spans="2:2" x14ac:dyDescent="0.25">
      <c r="B115" s="72">
        <v>46173</v>
      </c>
    </row>
    <row r="116" spans="2:2" x14ac:dyDescent="0.25">
      <c r="B116" s="72">
        <v>46203</v>
      </c>
    </row>
    <row r="117" spans="2:2" x14ac:dyDescent="0.25">
      <c r="B117" s="72">
        <v>46234</v>
      </c>
    </row>
    <row r="118" spans="2:2" x14ac:dyDescent="0.25">
      <c r="B118" s="72">
        <v>46265</v>
      </c>
    </row>
    <row r="119" spans="2:2" x14ac:dyDescent="0.25">
      <c r="B119" s="72">
        <v>46295</v>
      </c>
    </row>
    <row r="120" spans="2:2" x14ac:dyDescent="0.25">
      <c r="B120" s="72">
        <v>46326</v>
      </c>
    </row>
    <row r="121" spans="2:2" x14ac:dyDescent="0.25">
      <c r="B121" s="72">
        <v>46356</v>
      </c>
    </row>
    <row r="122" spans="2:2" x14ac:dyDescent="0.25">
      <c r="B122" s="72">
        <v>46387</v>
      </c>
    </row>
    <row r="123" spans="2:2" x14ac:dyDescent="0.25">
      <c r="B123" s="72">
        <v>46418</v>
      </c>
    </row>
    <row r="124" spans="2:2" x14ac:dyDescent="0.25">
      <c r="B124" s="72">
        <v>46446</v>
      </c>
    </row>
    <row r="125" spans="2:2" x14ac:dyDescent="0.25">
      <c r="B125" s="72">
        <v>46477</v>
      </c>
    </row>
    <row r="126" spans="2:2" x14ac:dyDescent="0.25">
      <c r="B126" s="72">
        <v>46507</v>
      </c>
    </row>
    <row r="127" spans="2:2" x14ac:dyDescent="0.25">
      <c r="B127" s="72">
        <v>46538</v>
      </c>
    </row>
    <row r="128" spans="2:2" x14ac:dyDescent="0.25">
      <c r="B128" s="72">
        <v>46568</v>
      </c>
    </row>
    <row r="129" spans="2:2" x14ac:dyDescent="0.25">
      <c r="B129" s="72">
        <v>46599</v>
      </c>
    </row>
    <row r="130" spans="2:2" x14ac:dyDescent="0.25">
      <c r="B130" s="72">
        <v>46630</v>
      </c>
    </row>
    <row r="131" spans="2:2" x14ac:dyDescent="0.25">
      <c r="B131" s="72">
        <v>46660</v>
      </c>
    </row>
    <row r="132" spans="2:2" x14ac:dyDescent="0.25">
      <c r="B132" s="72">
        <v>46691</v>
      </c>
    </row>
    <row r="133" spans="2:2" x14ac:dyDescent="0.25">
      <c r="B133" s="72">
        <v>46721</v>
      </c>
    </row>
    <row r="134" spans="2:2" x14ac:dyDescent="0.25">
      <c r="B134" s="72">
        <v>46752</v>
      </c>
    </row>
    <row r="135" spans="2:2" x14ac:dyDescent="0.25">
      <c r="B135" s="72">
        <v>46783</v>
      </c>
    </row>
    <row r="136" spans="2:2" x14ac:dyDescent="0.25">
      <c r="B136" s="72">
        <v>46812</v>
      </c>
    </row>
    <row r="137" spans="2:2" x14ac:dyDescent="0.25">
      <c r="B137" s="72">
        <v>46843</v>
      </c>
    </row>
    <row r="138" spans="2:2" x14ac:dyDescent="0.25">
      <c r="B138" s="72">
        <v>46873</v>
      </c>
    </row>
    <row r="139" spans="2:2" x14ac:dyDescent="0.25">
      <c r="B139" s="72">
        <v>46904</v>
      </c>
    </row>
    <row r="140" spans="2:2" x14ac:dyDescent="0.25">
      <c r="B140" s="72">
        <v>46934</v>
      </c>
    </row>
    <row r="141" spans="2:2" x14ac:dyDescent="0.25">
      <c r="B141" s="72">
        <v>46965</v>
      </c>
    </row>
    <row r="142" spans="2:2" x14ac:dyDescent="0.25">
      <c r="B142" s="72">
        <v>46996</v>
      </c>
    </row>
    <row r="143" spans="2:2" x14ac:dyDescent="0.25">
      <c r="B143" s="72">
        <v>47026</v>
      </c>
    </row>
    <row r="144" spans="2:2" x14ac:dyDescent="0.25">
      <c r="B144" s="72">
        <v>47057</v>
      </c>
    </row>
    <row r="145" spans="2:2" x14ac:dyDescent="0.25">
      <c r="B145" s="72">
        <v>47087</v>
      </c>
    </row>
    <row r="146" spans="2:2" x14ac:dyDescent="0.25">
      <c r="B146" s="72">
        <v>47118</v>
      </c>
    </row>
    <row r="147" spans="2:2" x14ac:dyDescent="0.25">
      <c r="B147" s="72">
        <v>47149</v>
      </c>
    </row>
    <row r="148" spans="2:2" x14ac:dyDescent="0.25">
      <c r="B148" s="72">
        <v>47177</v>
      </c>
    </row>
    <row r="149" spans="2:2" x14ac:dyDescent="0.25">
      <c r="B149" s="72">
        <v>47208</v>
      </c>
    </row>
    <row r="150" spans="2:2" x14ac:dyDescent="0.25">
      <c r="B150" s="72">
        <v>47238</v>
      </c>
    </row>
    <row r="151" spans="2:2" x14ac:dyDescent="0.25">
      <c r="B151" s="72">
        <v>47269</v>
      </c>
    </row>
    <row r="152" spans="2:2" x14ac:dyDescent="0.25">
      <c r="B152" s="72">
        <v>47299</v>
      </c>
    </row>
    <row r="153" spans="2:2" x14ac:dyDescent="0.25">
      <c r="B153" s="72">
        <v>47330</v>
      </c>
    </row>
    <row r="154" spans="2:2" x14ac:dyDescent="0.25">
      <c r="B154" s="72">
        <v>47361</v>
      </c>
    </row>
    <row r="155" spans="2:2" x14ac:dyDescent="0.25">
      <c r="B155" s="72">
        <v>47391</v>
      </c>
    </row>
    <row r="156" spans="2:2" x14ac:dyDescent="0.25">
      <c r="B156" s="72">
        <v>47422</v>
      </c>
    </row>
    <row r="157" spans="2:2" x14ac:dyDescent="0.25">
      <c r="B157" s="72">
        <v>47452</v>
      </c>
    </row>
    <row r="158" spans="2:2" x14ac:dyDescent="0.25">
      <c r="B158" s="72">
        <v>47483</v>
      </c>
    </row>
    <row r="159" spans="2:2" x14ac:dyDescent="0.25">
      <c r="B159" s="72">
        <v>47514</v>
      </c>
    </row>
    <row r="160" spans="2:2" x14ac:dyDescent="0.25">
      <c r="B160" s="72">
        <v>47542</v>
      </c>
    </row>
    <row r="161" spans="2:2" x14ac:dyDescent="0.25">
      <c r="B161" s="72">
        <v>47573</v>
      </c>
    </row>
    <row r="162" spans="2:2" x14ac:dyDescent="0.25">
      <c r="B162" s="72">
        <v>47603</v>
      </c>
    </row>
    <row r="163" spans="2:2" x14ac:dyDescent="0.25">
      <c r="B163" s="72">
        <v>47634</v>
      </c>
    </row>
    <row r="164" spans="2:2" x14ac:dyDescent="0.25">
      <c r="B164" s="72">
        <v>47664</v>
      </c>
    </row>
    <row r="165" spans="2:2" x14ac:dyDescent="0.25">
      <c r="B165" s="72">
        <v>47695</v>
      </c>
    </row>
    <row r="166" spans="2:2" x14ac:dyDescent="0.25">
      <c r="B166" s="72">
        <v>47726</v>
      </c>
    </row>
    <row r="167" spans="2:2" x14ac:dyDescent="0.25">
      <c r="B167" s="72">
        <v>47756</v>
      </c>
    </row>
    <row r="168" spans="2:2" x14ac:dyDescent="0.25">
      <c r="B168" s="72">
        <v>47787</v>
      </c>
    </row>
    <row r="169" spans="2:2" x14ac:dyDescent="0.25">
      <c r="B169" s="72">
        <v>47817</v>
      </c>
    </row>
    <row r="170" spans="2:2" x14ac:dyDescent="0.25">
      <c r="B170" s="72">
        <v>47848</v>
      </c>
    </row>
    <row r="171" spans="2:2" x14ac:dyDescent="0.25">
      <c r="B171" s="72">
        <v>47879</v>
      </c>
    </row>
    <row r="172" spans="2:2" x14ac:dyDescent="0.25">
      <c r="B172" s="72">
        <v>47907</v>
      </c>
    </row>
    <row r="173" spans="2:2" x14ac:dyDescent="0.25">
      <c r="B173" s="72">
        <v>47938</v>
      </c>
    </row>
    <row r="174" spans="2:2" x14ac:dyDescent="0.25">
      <c r="B174" s="72">
        <v>47968</v>
      </c>
    </row>
    <row r="175" spans="2:2" x14ac:dyDescent="0.25">
      <c r="B175" s="72">
        <v>47999</v>
      </c>
    </row>
    <row r="176" spans="2:2" x14ac:dyDescent="0.25">
      <c r="B176" s="72">
        <v>48029</v>
      </c>
    </row>
    <row r="177" spans="2:2" x14ac:dyDescent="0.25">
      <c r="B177" s="72">
        <v>48060</v>
      </c>
    </row>
    <row r="178" spans="2:2" x14ac:dyDescent="0.25">
      <c r="B178" s="72">
        <v>48091</v>
      </c>
    </row>
    <row r="179" spans="2:2" x14ac:dyDescent="0.25">
      <c r="B179" s="72">
        <v>48121</v>
      </c>
    </row>
    <row r="180" spans="2:2" x14ac:dyDescent="0.25">
      <c r="B180" s="72">
        <v>48152</v>
      </c>
    </row>
    <row r="181" spans="2:2" x14ac:dyDescent="0.25">
      <c r="B181" s="72">
        <v>48182</v>
      </c>
    </row>
    <row r="182" spans="2:2" x14ac:dyDescent="0.25">
      <c r="B182" s="72">
        <v>48213</v>
      </c>
    </row>
    <row r="183" spans="2:2" x14ac:dyDescent="0.25">
      <c r="B183" s="72">
        <v>48244</v>
      </c>
    </row>
    <row r="184" spans="2:2" x14ac:dyDescent="0.25">
      <c r="B184" s="72">
        <v>48273</v>
      </c>
    </row>
    <row r="185" spans="2:2" x14ac:dyDescent="0.25">
      <c r="B185" s="72">
        <v>48304</v>
      </c>
    </row>
    <row r="186" spans="2:2" x14ac:dyDescent="0.25">
      <c r="B186" s="72">
        <v>48334</v>
      </c>
    </row>
    <row r="187" spans="2:2" x14ac:dyDescent="0.25">
      <c r="B187" s="72">
        <v>48365</v>
      </c>
    </row>
    <row r="188" spans="2:2" x14ac:dyDescent="0.25">
      <c r="B188" s="72">
        <v>48395</v>
      </c>
    </row>
    <row r="189" spans="2:2" x14ac:dyDescent="0.25">
      <c r="B189" s="72">
        <v>48426</v>
      </c>
    </row>
    <row r="190" spans="2:2" x14ac:dyDescent="0.25">
      <c r="B190" s="72">
        <v>48457</v>
      </c>
    </row>
    <row r="191" spans="2:2" x14ac:dyDescent="0.25">
      <c r="B191" s="72">
        <v>48487</v>
      </c>
    </row>
    <row r="192" spans="2:2" x14ac:dyDescent="0.25">
      <c r="B192" s="72">
        <v>48518</v>
      </c>
    </row>
    <row r="193" spans="2:2" x14ac:dyDescent="0.25">
      <c r="B193" s="72">
        <v>48548</v>
      </c>
    </row>
    <row r="194" spans="2:2" x14ac:dyDescent="0.25">
      <c r="B194" s="72">
        <v>48579</v>
      </c>
    </row>
    <row r="195" spans="2:2" x14ac:dyDescent="0.25">
      <c r="B195" s="72">
        <v>48610</v>
      </c>
    </row>
    <row r="196" spans="2:2" x14ac:dyDescent="0.25">
      <c r="B196" s="72">
        <v>48638</v>
      </c>
    </row>
    <row r="197" spans="2:2" x14ac:dyDescent="0.25">
      <c r="B197" s="72">
        <v>48669</v>
      </c>
    </row>
    <row r="198" spans="2:2" x14ac:dyDescent="0.25">
      <c r="B198" s="72">
        <v>48699</v>
      </c>
    </row>
    <row r="199" spans="2:2" x14ac:dyDescent="0.25">
      <c r="B199" s="72">
        <v>48730</v>
      </c>
    </row>
    <row r="200" spans="2:2" x14ac:dyDescent="0.25">
      <c r="B200" s="72">
        <v>48760</v>
      </c>
    </row>
    <row r="201" spans="2:2" x14ac:dyDescent="0.25">
      <c r="B201" s="72">
        <v>48791</v>
      </c>
    </row>
    <row r="202" spans="2:2" x14ac:dyDescent="0.25">
      <c r="B202" s="72">
        <v>48822</v>
      </c>
    </row>
    <row r="203" spans="2:2" x14ac:dyDescent="0.25">
      <c r="B203" s="72">
        <v>48852</v>
      </c>
    </row>
    <row r="204" spans="2:2" x14ac:dyDescent="0.25">
      <c r="B204" s="72">
        <v>48883</v>
      </c>
    </row>
    <row r="205" spans="2:2" x14ac:dyDescent="0.25">
      <c r="B205" s="72">
        <v>48913</v>
      </c>
    </row>
    <row r="206" spans="2:2" x14ac:dyDescent="0.25">
      <c r="B206" s="72">
        <v>48944</v>
      </c>
    </row>
    <row r="207" spans="2:2" x14ac:dyDescent="0.25">
      <c r="B207" s="72">
        <v>48975</v>
      </c>
    </row>
    <row r="208" spans="2:2" x14ac:dyDescent="0.25">
      <c r="B208" s="72">
        <v>49003</v>
      </c>
    </row>
    <row r="209" spans="2:2" x14ac:dyDescent="0.25">
      <c r="B209" s="72">
        <v>49034</v>
      </c>
    </row>
    <row r="210" spans="2:2" x14ac:dyDescent="0.25">
      <c r="B210" s="72">
        <v>49064</v>
      </c>
    </row>
    <row r="211" spans="2:2" x14ac:dyDescent="0.25">
      <c r="B211" s="72">
        <v>49095</v>
      </c>
    </row>
    <row r="212" spans="2:2" x14ac:dyDescent="0.25">
      <c r="B212" s="72">
        <v>49125</v>
      </c>
    </row>
    <row r="213" spans="2:2" x14ac:dyDescent="0.25">
      <c r="B213" s="72">
        <v>49156</v>
      </c>
    </row>
    <row r="214" spans="2:2" x14ac:dyDescent="0.25">
      <c r="B214" s="72">
        <v>49187</v>
      </c>
    </row>
    <row r="215" spans="2:2" x14ac:dyDescent="0.25">
      <c r="B215" s="72">
        <v>49217</v>
      </c>
    </row>
    <row r="216" spans="2:2" x14ac:dyDescent="0.25">
      <c r="B216" s="72">
        <v>49248</v>
      </c>
    </row>
    <row r="217" spans="2:2" x14ac:dyDescent="0.25">
      <c r="B217" s="72">
        <v>49278</v>
      </c>
    </row>
    <row r="218" spans="2:2" x14ac:dyDescent="0.25">
      <c r="B218" s="72">
        <v>49309</v>
      </c>
    </row>
    <row r="219" spans="2:2" x14ac:dyDescent="0.25">
      <c r="B219" s="72">
        <v>49340</v>
      </c>
    </row>
    <row r="220" spans="2:2" x14ac:dyDescent="0.25">
      <c r="B220" s="72">
        <v>49368</v>
      </c>
    </row>
    <row r="221" spans="2:2" x14ac:dyDescent="0.25">
      <c r="B221" s="72">
        <v>49399</v>
      </c>
    </row>
    <row r="222" spans="2:2" x14ac:dyDescent="0.25">
      <c r="B222" s="72">
        <v>49429</v>
      </c>
    </row>
    <row r="223" spans="2:2" x14ac:dyDescent="0.25">
      <c r="B223" s="72">
        <v>49460</v>
      </c>
    </row>
    <row r="224" spans="2:2" x14ac:dyDescent="0.25">
      <c r="B224" s="72">
        <v>49490</v>
      </c>
    </row>
    <row r="225" spans="2:2" x14ac:dyDescent="0.25">
      <c r="B225" s="72">
        <v>49521</v>
      </c>
    </row>
    <row r="226" spans="2:2" x14ac:dyDescent="0.25">
      <c r="B226" s="72">
        <v>49552</v>
      </c>
    </row>
    <row r="227" spans="2:2" x14ac:dyDescent="0.25">
      <c r="B227" s="72">
        <v>49582</v>
      </c>
    </row>
    <row r="228" spans="2:2" x14ac:dyDescent="0.25">
      <c r="B228" s="72">
        <v>49613</v>
      </c>
    </row>
    <row r="229" spans="2:2" x14ac:dyDescent="0.25">
      <c r="B229" s="72">
        <v>49643</v>
      </c>
    </row>
    <row r="230" spans="2:2" x14ac:dyDescent="0.25">
      <c r="B230" s="72">
        <v>49674</v>
      </c>
    </row>
    <row r="231" spans="2:2" x14ac:dyDescent="0.25">
      <c r="B231" s="72">
        <v>49705</v>
      </c>
    </row>
    <row r="232" spans="2:2" x14ac:dyDescent="0.25">
      <c r="B232" s="72">
        <v>49734</v>
      </c>
    </row>
    <row r="233" spans="2:2" x14ac:dyDescent="0.25">
      <c r="B233" s="72">
        <v>49765</v>
      </c>
    </row>
    <row r="234" spans="2:2" x14ac:dyDescent="0.25">
      <c r="B234" s="72">
        <v>49795</v>
      </c>
    </row>
    <row r="235" spans="2:2" x14ac:dyDescent="0.25">
      <c r="B235" s="72">
        <v>49826</v>
      </c>
    </row>
    <row r="236" spans="2:2" x14ac:dyDescent="0.25">
      <c r="B236" s="72">
        <v>49856</v>
      </c>
    </row>
    <row r="237" spans="2:2" x14ac:dyDescent="0.25">
      <c r="B237" s="72">
        <v>49887</v>
      </c>
    </row>
    <row r="238" spans="2:2" x14ac:dyDescent="0.25">
      <c r="B238" s="72">
        <v>49918</v>
      </c>
    </row>
    <row r="239" spans="2:2" x14ac:dyDescent="0.25">
      <c r="B239" s="72">
        <v>49948</v>
      </c>
    </row>
    <row r="240" spans="2:2" x14ac:dyDescent="0.25">
      <c r="B240" s="72">
        <v>49979</v>
      </c>
    </row>
    <row r="241" spans="2:2" x14ac:dyDescent="0.25">
      <c r="B241" s="72">
        <v>50009</v>
      </c>
    </row>
    <row r="242" spans="2:2" x14ac:dyDescent="0.25">
      <c r="B242" s="72">
        <v>50040</v>
      </c>
    </row>
    <row r="243" spans="2:2" x14ac:dyDescent="0.25">
      <c r="B243" s="72">
        <v>50071</v>
      </c>
    </row>
    <row r="244" spans="2:2" x14ac:dyDescent="0.25">
      <c r="B244" s="72">
        <v>50099</v>
      </c>
    </row>
    <row r="245" spans="2:2" x14ac:dyDescent="0.25">
      <c r="B245" s="72">
        <v>50130</v>
      </c>
    </row>
    <row r="246" spans="2:2" x14ac:dyDescent="0.25">
      <c r="B246" s="72">
        <v>50160</v>
      </c>
    </row>
    <row r="247" spans="2:2" x14ac:dyDescent="0.25">
      <c r="B247" s="72">
        <v>50191</v>
      </c>
    </row>
    <row r="248" spans="2:2" x14ac:dyDescent="0.25">
      <c r="B248" s="72">
        <v>50221</v>
      </c>
    </row>
    <row r="249" spans="2:2" x14ac:dyDescent="0.25">
      <c r="B249" s="72">
        <v>50252</v>
      </c>
    </row>
    <row r="250" spans="2:2" x14ac:dyDescent="0.25">
      <c r="B250" s="72">
        <v>50283</v>
      </c>
    </row>
    <row r="251" spans="2:2" x14ac:dyDescent="0.25">
      <c r="B251" s="72">
        <v>50313</v>
      </c>
    </row>
    <row r="252" spans="2:2" x14ac:dyDescent="0.25">
      <c r="B252" s="72">
        <v>50344</v>
      </c>
    </row>
    <row r="253" spans="2:2" x14ac:dyDescent="0.25">
      <c r="B253" s="72">
        <v>50374</v>
      </c>
    </row>
    <row r="254" spans="2:2" x14ac:dyDescent="0.25">
      <c r="B254" s="72">
        <v>50405</v>
      </c>
    </row>
    <row r="255" spans="2:2" x14ac:dyDescent="0.25">
      <c r="B255" s="72">
        <v>50436</v>
      </c>
    </row>
    <row r="256" spans="2:2" x14ac:dyDescent="0.25">
      <c r="B256" s="72">
        <v>50464</v>
      </c>
    </row>
    <row r="257" spans="2:2" x14ac:dyDescent="0.25">
      <c r="B257" s="72">
        <v>50495</v>
      </c>
    </row>
    <row r="258" spans="2:2" x14ac:dyDescent="0.25">
      <c r="B258" s="72">
        <v>50525</v>
      </c>
    </row>
    <row r="259" spans="2:2" x14ac:dyDescent="0.25">
      <c r="B259" s="72">
        <v>50556</v>
      </c>
    </row>
    <row r="260" spans="2:2" x14ac:dyDescent="0.25">
      <c r="B260" s="72">
        <v>50586</v>
      </c>
    </row>
    <row r="261" spans="2:2" x14ac:dyDescent="0.25">
      <c r="B261" s="72">
        <v>50617</v>
      </c>
    </row>
    <row r="262" spans="2:2" x14ac:dyDescent="0.25">
      <c r="B262" s="72">
        <v>50648</v>
      </c>
    </row>
    <row r="263" spans="2:2" x14ac:dyDescent="0.25">
      <c r="B263" s="72">
        <v>50678</v>
      </c>
    </row>
    <row r="264" spans="2:2" x14ac:dyDescent="0.25">
      <c r="B264" s="72">
        <v>50709</v>
      </c>
    </row>
    <row r="265" spans="2:2" x14ac:dyDescent="0.25">
      <c r="B265" s="72">
        <v>50739</v>
      </c>
    </row>
    <row r="266" spans="2:2" x14ac:dyDescent="0.25">
      <c r="B266" s="72">
        <v>50770</v>
      </c>
    </row>
    <row r="267" spans="2:2" x14ac:dyDescent="0.25">
      <c r="B267" s="72">
        <v>50801</v>
      </c>
    </row>
    <row r="268" spans="2:2" x14ac:dyDescent="0.25">
      <c r="B268" s="72">
        <v>50829</v>
      </c>
    </row>
    <row r="269" spans="2:2" x14ac:dyDescent="0.25">
      <c r="B269" s="72">
        <v>50860</v>
      </c>
    </row>
    <row r="270" spans="2:2" x14ac:dyDescent="0.25">
      <c r="B270" s="72">
        <v>50890</v>
      </c>
    </row>
    <row r="271" spans="2:2" x14ac:dyDescent="0.25">
      <c r="B271" s="72">
        <v>50921</v>
      </c>
    </row>
    <row r="272" spans="2:2" x14ac:dyDescent="0.25">
      <c r="B272" s="72">
        <v>50951</v>
      </c>
    </row>
    <row r="273" spans="2:2" x14ac:dyDescent="0.25">
      <c r="B273" s="72">
        <v>50982</v>
      </c>
    </row>
    <row r="274" spans="2:2" x14ac:dyDescent="0.25">
      <c r="B274" s="72">
        <v>51013</v>
      </c>
    </row>
    <row r="275" spans="2:2" x14ac:dyDescent="0.25">
      <c r="B275" s="72">
        <v>51043</v>
      </c>
    </row>
    <row r="276" spans="2:2" x14ac:dyDescent="0.25">
      <c r="B276" s="72">
        <v>51074</v>
      </c>
    </row>
    <row r="277" spans="2:2" x14ac:dyDescent="0.25">
      <c r="B277" s="72">
        <v>51104</v>
      </c>
    </row>
    <row r="278" spans="2:2" x14ac:dyDescent="0.25">
      <c r="B278" s="72">
        <v>51135</v>
      </c>
    </row>
    <row r="279" spans="2:2" x14ac:dyDescent="0.25">
      <c r="B279" s="72">
        <v>51166</v>
      </c>
    </row>
    <row r="280" spans="2:2" x14ac:dyDescent="0.25">
      <c r="B280" s="72">
        <v>51195</v>
      </c>
    </row>
    <row r="281" spans="2:2" x14ac:dyDescent="0.25">
      <c r="B281" s="72">
        <v>51226</v>
      </c>
    </row>
    <row r="282" spans="2:2" x14ac:dyDescent="0.25">
      <c r="B282" s="72">
        <v>51256</v>
      </c>
    </row>
    <row r="283" spans="2:2" x14ac:dyDescent="0.25">
      <c r="B283" s="72">
        <v>51287</v>
      </c>
    </row>
    <row r="284" spans="2:2" x14ac:dyDescent="0.25">
      <c r="B284" s="72">
        <v>51317</v>
      </c>
    </row>
    <row r="285" spans="2:2" x14ac:dyDescent="0.25">
      <c r="B285" s="72">
        <v>51348</v>
      </c>
    </row>
    <row r="286" spans="2:2" x14ac:dyDescent="0.25">
      <c r="B286" s="72">
        <v>51379</v>
      </c>
    </row>
    <row r="287" spans="2:2" x14ac:dyDescent="0.25">
      <c r="B287" s="72">
        <v>51409</v>
      </c>
    </row>
    <row r="288" spans="2:2" x14ac:dyDescent="0.25">
      <c r="B288" s="72">
        <v>51440</v>
      </c>
    </row>
    <row r="289" spans="2:2" x14ac:dyDescent="0.25">
      <c r="B289" s="72">
        <v>51470</v>
      </c>
    </row>
    <row r="290" spans="2:2" x14ac:dyDescent="0.25">
      <c r="B290" s="72">
        <v>51501</v>
      </c>
    </row>
    <row r="291" spans="2:2" x14ac:dyDescent="0.25">
      <c r="B291" s="72">
        <v>51532</v>
      </c>
    </row>
    <row r="292" spans="2:2" x14ac:dyDescent="0.25">
      <c r="B292" s="72">
        <v>51560</v>
      </c>
    </row>
    <row r="293" spans="2:2" x14ac:dyDescent="0.25">
      <c r="B293" s="72">
        <v>51591</v>
      </c>
    </row>
    <row r="294" spans="2:2" x14ac:dyDescent="0.25">
      <c r="B294" s="72">
        <v>51621</v>
      </c>
    </row>
    <row r="295" spans="2:2" x14ac:dyDescent="0.25">
      <c r="B295" s="72">
        <v>51652</v>
      </c>
    </row>
    <row r="296" spans="2:2" x14ac:dyDescent="0.25">
      <c r="B296" s="72">
        <v>51682</v>
      </c>
    </row>
    <row r="297" spans="2:2" x14ac:dyDescent="0.25">
      <c r="B297" s="72">
        <v>51713</v>
      </c>
    </row>
    <row r="298" spans="2:2" x14ac:dyDescent="0.25">
      <c r="B298" s="72">
        <v>51744</v>
      </c>
    </row>
    <row r="299" spans="2:2" x14ac:dyDescent="0.25">
      <c r="B299" s="72">
        <v>51774</v>
      </c>
    </row>
    <row r="300" spans="2:2" x14ac:dyDescent="0.25">
      <c r="B300" s="72">
        <v>51805</v>
      </c>
    </row>
    <row r="301" spans="2:2" x14ac:dyDescent="0.25">
      <c r="B301" s="72">
        <v>51835</v>
      </c>
    </row>
    <row r="302" spans="2:2" x14ac:dyDescent="0.25">
      <c r="B302" s="72">
        <v>51866</v>
      </c>
    </row>
    <row r="303" spans="2:2" x14ac:dyDescent="0.25">
      <c r="B303" s="72">
        <v>51897</v>
      </c>
    </row>
    <row r="304" spans="2:2" x14ac:dyDescent="0.25">
      <c r="B304" s="72">
        <v>51925</v>
      </c>
    </row>
    <row r="305" spans="2:2" x14ac:dyDescent="0.25">
      <c r="B305" s="72">
        <v>51956</v>
      </c>
    </row>
    <row r="306" spans="2:2" x14ac:dyDescent="0.25">
      <c r="B306" s="72">
        <v>51986</v>
      </c>
    </row>
    <row r="307" spans="2:2" x14ac:dyDescent="0.25">
      <c r="B307" s="72">
        <v>52017</v>
      </c>
    </row>
    <row r="308" spans="2:2" x14ac:dyDescent="0.25">
      <c r="B308" s="72">
        <v>52047</v>
      </c>
    </row>
    <row r="309" spans="2:2" x14ac:dyDescent="0.25">
      <c r="B309" s="72">
        <v>52078</v>
      </c>
    </row>
    <row r="310" spans="2:2" x14ac:dyDescent="0.25">
      <c r="B310" s="72">
        <v>52109</v>
      </c>
    </row>
    <row r="311" spans="2:2" x14ac:dyDescent="0.25">
      <c r="B311" s="72">
        <v>52139</v>
      </c>
    </row>
    <row r="312" spans="2:2" x14ac:dyDescent="0.25">
      <c r="B312" s="72">
        <v>52170</v>
      </c>
    </row>
    <row r="313" spans="2:2" x14ac:dyDescent="0.25">
      <c r="B313" s="72">
        <v>52200</v>
      </c>
    </row>
    <row r="314" spans="2:2" x14ac:dyDescent="0.25">
      <c r="B314" s="72">
        <v>52231</v>
      </c>
    </row>
    <row r="315" spans="2:2" x14ac:dyDescent="0.25">
      <c r="B315" s="72">
        <v>52262</v>
      </c>
    </row>
    <row r="316" spans="2:2" x14ac:dyDescent="0.25">
      <c r="B316" s="72">
        <v>52290</v>
      </c>
    </row>
    <row r="317" spans="2:2" x14ac:dyDescent="0.25">
      <c r="B317" s="72">
        <v>52321</v>
      </c>
    </row>
    <row r="318" spans="2:2" x14ac:dyDescent="0.25">
      <c r="B318" s="72">
        <v>52351</v>
      </c>
    </row>
    <row r="319" spans="2:2" x14ac:dyDescent="0.25">
      <c r="B319" s="72">
        <v>52382</v>
      </c>
    </row>
    <row r="320" spans="2:2" x14ac:dyDescent="0.25">
      <c r="B320" s="72">
        <v>52412</v>
      </c>
    </row>
    <row r="321" spans="2:2" x14ac:dyDescent="0.25">
      <c r="B321" s="72">
        <v>52443</v>
      </c>
    </row>
    <row r="322" spans="2:2" x14ac:dyDescent="0.25">
      <c r="B322" s="72">
        <v>52474</v>
      </c>
    </row>
    <row r="323" spans="2:2" x14ac:dyDescent="0.25">
      <c r="B323" s="72">
        <v>52504</v>
      </c>
    </row>
    <row r="324" spans="2:2" x14ac:dyDescent="0.25">
      <c r="B324" s="72">
        <v>52535</v>
      </c>
    </row>
    <row r="325" spans="2:2" x14ac:dyDescent="0.25">
      <c r="B325" s="72">
        <v>52565</v>
      </c>
    </row>
    <row r="326" spans="2:2" x14ac:dyDescent="0.25">
      <c r="B326" s="72">
        <v>52596</v>
      </c>
    </row>
    <row r="327" spans="2:2" x14ac:dyDescent="0.25">
      <c r="B327" s="72">
        <v>52627</v>
      </c>
    </row>
    <row r="328" spans="2:2" x14ac:dyDescent="0.25">
      <c r="B328" s="72">
        <v>52656</v>
      </c>
    </row>
    <row r="329" spans="2:2" x14ac:dyDescent="0.25">
      <c r="B329" s="72">
        <v>52687</v>
      </c>
    </row>
    <row r="330" spans="2:2" x14ac:dyDescent="0.25">
      <c r="B330" s="72">
        <v>52717</v>
      </c>
    </row>
    <row r="331" spans="2:2" x14ac:dyDescent="0.25">
      <c r="B331" s="72">
        <v>52748</v>
      </c>
    </row>
    <row r="332" spans="2:2" x14ac:dyDescent="0.25">
      <c r="B332" s="72">
        <v>52778</v>
      </c>
    </row>
    <row r="333" spans="2:2" x14ac:dyDescent="0.25">
      <c r="B333" s="72">
        <v>52809</v>
      </c>
    </row>
    <row r="334" spans="2:2" x14ac:dyDescent="0.25">
      <c r="B334" s="72">
        <v>52840</v>
      </c>
    </row>
    <row r="335" spans="2:2" x14ac:dyDescent="0.25">
      <c r="B335" s="72">
        <v>52870</v>
      </c>
    </row>
    <row r="336" spans="2:2" x14ac:dyDescent="0.25">
      <c r="B336" s="72">
        <v>52901</v>
      </c>
    </row>
    <row r="337" spans="2:2" x14ac:dyDescent="0.25">
      <c r="B337" s="72">
        <v>52931</v>
      </c>
    </row>
    <row r="338" spans="2:2" x14ac:dyDescent="0.25">
      <c r="B338" s="72">
        <v>52962</v>
      </c>
    </row>
    <row r="339" spans="2:2" x14ac:dyDescent="0.25">
      <c r="B339" s="72">
        <v>52993</v>
      </c>
    </row>
    <row r="340" spans="2:2" x14ac:dyDescent="0.25">
      <c r="B340" s="72">
        <v>53021</v>
      </c>
    </row>
    <row r="341" spans="2:2" x14ac:dyDescent="0.25">
      <c r="B341" s="72">
        <v>53052</v>
      </c>
    </row>
    <row r="342" spans="2:2" x14ac:dyDescent="0.25">
      <c r="B342" s="72">
        <v>53082</v>
      </c>
    </row>
    <row r="343" spans="2:2" x14ac:dyDescent="0.25">
      <c r="B343" s="72">
        <v>53113</v>
      </c>
    </row>
    <row r="344" spans="2:2" x14ac:dyDescent="0.25">
      <c r="B344" s="72">
        <v>53143</v>
      </c>
    </row>
    <row r="345" spans="2:2" x14ac:dyDescent="0.25">
      <c r="B345" s="72">
        <v>53174</v>
      </c>
    </row>
    <row r="346" spans="2:2" x14ac:dyDescent="0.25">
      <c r="B346" s="72">
        <v>53205</v>
      </c>
    </row>
    <row r="347" spans="2:2" x14ac:dyDescent="0.25">
      <c r="B347" s="72">
        <v>53235</v>
      </c>
    </row>
    <row r="348" spans="2:2" x14ac:dyDescent="0.25">
      <c r="B348" s="72">
        <v>53266</v>
      </c>
    </row>
    <row r="349" spans="2:2" x14ac:dyDescent="0.25">
      <c r="B349" s="72">
        <v>53296</v>
      </c>
    </row>
    <row r="350" spans="2:2" x14ac:dyDescent="0.25">
      <c r="B350" s="72">
        <v>53327</v>
      </c>
    </row>
    <row r="351" spans="2:2" x14ac:dyDescent="0.25">
      <c r="B351" s="72">
        <v>53358</v>
      </c>
    </row>
    <row r="352" spans="2:2" x14ac:dyDescent="0.25">
      <c r="B352" s="72">
        <v>53386</v>
      </c>
    </row>
    <row r="353" spans="2:2" x14ac:dyDescent="0.25">
      <c r="B353" s="72">
        <v>53417</v>
      </c>
    </row>
    <row r="354" spans="2:2" x14ac:dyDescent="0.25">
      <c r="B354" s="72">
        <v>53447</v>
      </c>
    </row>
    <row r="355" spans="2:2" x14ac:dyDescent="0.25">
      <c r="B355" s="72">
        <v>53478</v>
      </c>
    </row>
    <row r="356" spans="2:2" x14ac:dyDescent="0.25">
      <c r="B356" s="72">
        <v>53508</v>
      </c>
    </row>
    <row r="357" spans="2:2" x14ac:dyDescent="0.25">
      <c r="B357" s="72">
        <v>53539</v>
      </c>
    </row>
    <row r="358" spans="2:2" x14ac:dyDescent="0.25">
      <c r="B358" s="72">
        <v>53570</v>
      </c>
    </row>
    <row r="359" spans="2:2" x14ac:dyDescent="0.25">
      <c r="B359" s="72">
        <v>53600</v>
      </c>
    </row>
    <row r="360" spans="2:2" x14ac:dyDescent="0.25">
      <c r="B360" s="72">
        <v>53631</v>
      </c>
    </row>
    <row r="361" spans="2:2" x14ac:dyDescent="0.25">
      <c r="B361" s="72">
        <v>53661</v>
      </c>
    </row>
    <row r="362" spans="2:2" x14ac:dyDescent="0.25">
      <c r="B362" s="72">
        <v>53692</v>
      </c>
    </row>
    <row r="363" spans="2:2" x14ac:dyDescent="0.25">
      <c r="B363" s="72">
        <v>53723</v>
      </c>
    </row>
    <row r="364" spans="2:2" x14ac:dyDescent="0.25">
      <c r="B364" s="72">
        <v>53751</v>
      </c>
    </row>
    <row r="365" spans="2:2" x14ac:dyDescent="0.25">
      <c r="B365" s="72">
        <v>53782</v>
      </c>
    </row>
    <row r="366" spans="2:2" x14ac:dyDescent="0.25">
      <c r="B366" s="72">
        <v>53812</v>
      </c>
    </row>
    <row r="367" spans="2:2" x14ac:dyDescent="0.25">
      <c r="B367" s="72">
        <v>53843</v>
      </c>
    </row>
    <row r="368" spans="2:2" x14ac:dyDescent="0.25">
      <c r="B368" s="72">
        <v>53873</v>
      </c>
    </row>
    <row r="369" spans="2:2" x14ac:dyDescent="0.25">
      <c r="B369" s="72">
        <v>53904</v>
      </c>
    </row>
    <row r="370" spans="2:2" x14ac:dyDescent="0.25">
      <c r="B370" s="72">
        <v>53935</v>
      </c>
    </row>
    <row r="371" spans="2:2" x14ac:dyDescent="0.25">
      <c r="B371" s="72">
        <v>53965</v>
      </c>
    </row>
    <row r="372" spans="2:2" x14ac:dyDescent="0.25">
      <c r="B372" s="72">
        <v>53996</v>
      </c>
    </row>
    <row r="373" spans="2:2" x14ac:dyDescent="0.25">
      <c r="B373" s="72">
        <v>54026</v>
      </c>
    </row>
    <row r="374" spans="2:2" x14ac:dyDescent="0.25">
      <c r="B374" s="72">
        <v>54057</v>
      </c>
    </row>
    <row r="375" spans="2:2" x14ac:dyDescent="0.25">
      <c r="B375" s="72">
        <v>54088</v>
      </c>
    </row>
    <row r="376" spans="2:2" x14ac:dyDescent="0.25">
      <c r="B376" s="72">
        <v>54117</v>
      </c>
    </row>
    <row r="377" spans="2:2" x14ac:dyDescent="0.25">
      <c r="B377" s="72">
        <v>54148</v>
      </c>
    </row>
    <row r="378" spans="2:2" x14ac:dyDescent="0.25">
      <c r="B378" s="72">
        <v>54178</v>
      </c>
    </row>
    <row r="379" spans="2:2" x14ac:dyDescent="0.25">
      <c r="B379" s="72">
        <v>54209</v>
      </c>
    </row>
    <row r="380" spans="2:2" x14ac:dyDescent="0.25">
      <c r="B380" s="72">
        <v>54239</v>
      </c>
    </row>
    <row r="381" spans="2:2" x14ac:dyDescent="0.25">
      <c r="B381" s="72">
        <v>54270</v>
      </c>
    </row>
    <row r="382" spans="2:2" x14ac:dyDescent="0.25">
      <c r="B382" s="72">
        <v>54301</v>
      </c>
    </row>
    <row r="383" spans="2:2" x14ac:dyDescent="0.25">
      <c r="B383" s="72">
        <v>54331</v>
      </c>
    </row>
    <row r="384" spans="2:2" x14ac:dyDescent="0.25">
      <c r="B384" s="72">
        <v>54362</v>
      </c>
    </row>
    <row r="385" spans="2:2" x14ac:dyDescent="0.25">
      <c r="B385" s="72">
        <v>54392</v>
      </c>
    </row>
    <row r="386" spans="2:2" x14ac:dyDescent="0.25">
      <c r="B386" s="72">
        <v>54423</v>
      </c>
    </row>
    <row r="387" spans="2:2" x14ac:dyDescent="0.25">
      <c r="B387" s="72">
        <v>54454</v>
      </c>
    </row>
    <row r="388" spans="2:2" x14ac:dyDescent="0.25">
      <c r="B388" s="72">
        <v>54482</v>
      </c>
    </row>
    <row r="389" spans="2:2" x14ac:dyDescent="0.25">
      <c r="B389" s="72">
        <v>54513</v>
      </c>
    </row>
    <row r="390" spans="2:2" x14ac:dyDescent="0.25">
      <c r="B390" s="72">
        <v>54543</v>
      </c>
    </row>
    <row r="391" spans="2:2" x14ac:dyDescent="0.25">
      <c r="B391" s="72">
        <v>54574</v>
      </c>
    </row>
    <row r="392" spans="2:2" x14ac:dyDescent="0.25">
      <c r="B392" s="72">
        <v>54604</v>
      </c>
    </row>
    <row r="393" spans="2:2" x14ac:dyDescent="0.25">
      <c r="B393" s="72">
        <v>54635</v>
      </c>
    </row>
    <row r="394" spans="2:2" x14ac:dyDescent="0.25">
      <c r="B394" s="72">
        <v>54666</v>
      </c>
    </row>
    <row r="395" spans="2:2" x14ac:dyDescent="0.25">
      <c r="B395" s="72">
        <v>54696</v>
      </c>
    </row>
    <row r="396" spans="2:2" x14ac:dyDescent="0.25">
      <c r="B396" s="72">
        <v>54727</v>
      </c>
    </row>
    <row r="397" spans="2:2" x14ac:dyDescent="0.25">
      <c r="B397" s="72">
        <v>54757</v>
      </c>
    </row>
    <row r="398" spans="2:2" x14ac:dyDescent="0.25">
      <c r="B398" s="72">
        <v>54788</v>
      </c>
    </row>
    <row r="399" spans="2:2" x14ac:dyDescent="0.25">
      <c r="B399" s="72">
        <v>54819</v>
      </c>
    </row>
    <row r="400" spans="2:2" x14ac:dyDescent="0.25">
      <c r="B400" s="72">
        <v>54847</v>
      </c>
    </row>
    <row r="401" spans="2:2" x14ac:dyDescent="0.25">
      <c r="B401" s="72">
        <v>54878</v>
      </c>
    </row>
    <row r="402" spans="2:2" x14ac:dyDescent="0.25">
      <c r="B402" s="72">
        <v>54908</v>
      </c>
    </row>
    <row r="403" spans="2:2" x14ac:dyDescent="0.25">
      <c r="B403" s="72">
        <v>54939</v>
      </c>
    </row>
    <row r="404" spans="2:2" x14ac:dyDescent="0.25">
      <c r="B404" s="72">
        <v>54969</v>
      </c>
    </row>
    <row r="405" spans="2:2" x14ac:dyDescent="0.25">
      <c r="B405" s="72">
        <v>55000</v>
      </c>
    </row>
    <row r="406" spans="2:2" x14ac:dyDescent="0.25">
      <c r="B406" s="72">
        <v>55031</v>
      </c>
    </row>
    <row r="407" spans="2:2" x14ac:dyDescent="0.25">
      <c r="B407" s="72">
        <v>55061</v>
      </c>
    </row>
    <row r="408" spans="2:2" x14ac:dyDescent="0.25">
      <c r="B408" s="72">
        <v>55092</v>
      </c>
    </row>
    <row r="409" spans="2:2" x14ac:dyDescent="0.25">
      <c r="B409" s="72">
        <v>55122</v>
      </c>
    </row>
    <row r="410" spans="2:2" x14ac:dyDescent="0.25">
      <c r="B410" s="72">
        <v>55153</v>
      </c>
    </row>
    <row r="411" spans="2:2" x14ac:dyDescent="0.25">
      <c r="B411" s="72">
        <v>55184</v>
      </c>
    </row>
    <row r="412" spans="2:2" x14ac:dyDescent="0.25">
      <c r="B412" s="72">
        <v>55212</v>
      </c>
    </row>
    <row r="413" spans="2:2" x14ac:dyDescent="0.25">
      <c r="B413" s="72">
        <v>55243</v>
      </c>
    </row>
    <row r="414" spans="2:2" x14ac:dyDescent="0.25">
      <c r="B414" s="72">
        <v>55273</v>
      </c>
    </row>
    <row r="415" spans="2:2" x14ac:dyDescent="0.25">
      <c r="B415" s="72">
        <v>55304</v>
      </c>
    </row>
    <row r="416" spans="2:2" x14ac:dyDescent="0.25">
      <c r="B416" s="72">
        <v>55334</v>
      </c>
    </row>
    <row r="417" spans="2:2" x14ac:dyDescent="0.25">
      <c r="B417" s="72">
        <v>55365</v>
      </c>
    </row>
    <row r="418" spans="2:2" x14ac:dyDescent="0.25">
      <c r="B418" s="72">
        <v>55396</v>
      </c>
    </row>
    <row r="419" spans="2:2" x14ac:dyDescent="0.25">
      <c r="B419" s="72">
        <v>55426</v>
      </c>
    </row>
    <row r="420" spans="2:2" x14ac:dyDescent="0.25">
      <c r="B420" s="72">
        <v>55457</v>
      </c>
    </row>
    <row r="421" spans="2:2" x14ac:dyDescent="0.25">
      <c r="B421" s="72">
        <v>55487</v>
      </c>
    </row>
    <row r="422" spans="2:2" x14ac:dyDescent="0.25">
      <c r="B422" s="72">
        <v>55518</v>
      </c>
    </row>
    <row r="423" spans="2:2" x14ac:dyDescent="0.25">
      <c r="B423" s="72">
        <v>55549</v>
      </c>
    </row>
    <row r="424" spans="2:2" x14ac:dyDescent="0.25">
      <c r="B424" s="72">
        <v>55578</v>
      </c>
    </row>
    <row r="425" spans="2:2" x14ac:dyDescent="0.25">
      <c r="B425" s="72">
        <v>55609</v>
      </c>
    </row>
    <row r="426" spans="2:2" x14ac:dyDescent="0.25">
      <c r="B426" s="72">
        <v>55639</v>
      </c>
    </row>
    <row r="427" spans="2:2" x14ac:dyDescent="0.25">
      <c r="B427" s="72">
        <v>55670</v>
      </c>
    </row>
    <row r="428" spans="2:2" x14ac:dyDescent="0.25">
      <c r="B428" s="72">
        <v>55700</v>
      </c>
    </row>
    <row r="429" spans="2:2" x14ac:dyDescent="0.25">
      <c r="B429" s="72">
        <v>55731</v>
      </c>
    </row>
    <row r="430" spans="2:2" x14ac:dyDescent="0.25">
      <c r="B430" s="72">
        <v>55762</v>
      </c>
    </row>
    <row r="431" spans="2:2" x14ac:dyDescent="0.25">
      <c r="B431" s="72">
        <v>55792</v>
      </c>
    </row>
    <row r="432" spans="2:2" x14ac:dyDescent="0.25">
      <c r="B432" s="72">
        <v>55823</v>
      </c>
    </row>
    <row r="433" spans="2:2" x14ac:dyDescent="0.25">
      <c r="B433" s="72">
        <v>55853</v>
      </c>
    </row>
    <row r="434" spans="2:2" x14ac:dyDescent="0.25">
      <c r="B434" s="72">
        <v>55884</v>
      </c>
    </row>
    <row r="435" spans="2:2" x14ac:dyDescent="0.25">
      <c r="B435" s="72">
        <v>55915</v>
      </c>
    </row>
    <row r="436" spans="2:2" x14ac:dyDescent="0.25">
      <c r="B436" s="72">
        <v>55943</v>
      </c>
    </row>
    <row r="437" spans="2:2" x14ac:dyDescent="0.25">
      <c r="B437" s="72">
        <v>55974</v>
      </c>
    </row>
    <row r="438" spans="2:2" x14ac:dyDescent="0.25">
      <c r="B438" s="72">
        <v>56004</v>
      </c>
    </row>
    <row r="439" spans="2:2" x14ac:dyDescent="0.25">
      <c r="B439" s="72">
        <v>56035</v>
      </c>
    </row>
    <row r="440" spans="2:2" x14ac:dyDescent="0.25">
      <c r="B440" s="72">
        <v>56065</v>
      </c>
    </row>
    <row r="441" spans="2:2" x14ac:dyDescent="0.25">
      <c r="B441" s="72">
        <v>56096</v>
      </c>
    </row>
    <row r="442" spans="2:2" x14ac:dyDescent="0.25">
      <c r="B442" s="72">
        <v>56127</v>
      </c>
    </row>
    <row r="443" spans="2:2" x14ac:dyDescent="0.25">
      <c r="B443" s="72">
        <v>56157</v>
      </c>
    </row>
    <row r="444" spans="2:2" x14ac:dyDescent="0.25">
      <c r="B444" s="72">
        <v>56188</v>
      </c>
    </row>
    <row r="445" spans="2:2" x14ac:dyDescent="0.25">
      <c r="B445" s="72">
        <v>56218</v>
      </c>
    </row>
    <row r="446" spans="2:2" x14ac:dyDescent="0.25">
      <c r="B446" s="72">
        <v>56249</v>
      </c>
    </row>
    <row r="447" spans="2:2" x14ac:dyDescent="0.25">
      <c r="B447" s="72">
        <v>56280</v>
      </c>
    </row>
    <row r="448" spans="2:2" x14ac:dyDescent="0.25">
      <c r="B448" s="72">
        <v>56308</v>
      </c>
    </row>
    <row r="449" spans="2:2" x14ac:dyDescent="0.25">
      <c r="B449" s="72">
        <v>56339</v>
      </c>
    </row>
    <row r="450" spans="2:2" x14ac:dyDescent="0.25">
      <c r="B450" s="72">
        <v>56369</v>
      </c>
    </row>
    <row r="451" spans="2:2" x14ac:dyDescent="0.25">
      <c r="B451" s="72">
        <v>56400</v>
      </c>
    </row>
    <row r="452" spans="2:2" x14ac:dyDescent="0.25">
      <c r="B452" s="72">
        <v>56430</v>
      </c>
    </row>
    <row r="453" spans="2:2" x14ac:dyDescent="0.25">
      <c r="B453" s="72">
        <v>56461</v>
      </c>
    </row>
    <row r="454" spans="2:2" x14ac:dyDescent="0.25">
      <c r="B454" s="72">
        <v>56492</v>
      </c>
    </row>
    <row r="455" spans="2:2" x14ac:dyDescent="0.25">
      <c r="B455" s="72">
        <v>56522</v>
      </c>
    </row>
    <row r="456" spans="2:2" x14ac:dyDescent="0.25">
      <c r="B456" s="72">
        <v>56553</v>
      </c>
    </row>
    <row r="457" spans="2:2" x14ac:dyDescent="0.25">
      <c r="B457" s="72">
        <v>56583</v>
      </c>
    </row>
    <row r="458" spans="2:2" x14ac:dyDescent="0.25">
      <c r="B458" s="72">
        <v>56614</v>
      </c>
    </row>
    <row r="459" spans="2:2" x14ac:dyDescent="0.25">
      <c r="B459" s="72">
        <v>56645</v>
      </c>
    </row>
    <row r="460" spans="2:2" x14ac:dyDescent="0.25">
      <c r="B460" s="72">
        <v>56673</v>
      </c>
    </row>
    <row r="461" spans="2:2" x14ac:dyDescent="0.25">
      <c r="B461" s="72">
        <v>56704</v>
      </c>
    </row>
    <row r="462" spans="2:2" x14ac:dyDescent="0.25">
      <c r="B462" s="72">
        <v>56734</v>
      </c>
    </row>
    <row r="463" spans="2:2" x14ac:dyDescent="0.25">
      <c r="B463" s="72">
        <v>56765</v>
      </c>
    </row>
    <row r="464" spans="2:2" x14ac:dyDescent="0.25">
      <c r="B464" s="72">
        <v>56795</v>
      </c>
    </row>
    <row r="465" spans="2:2" x14ac:dyDescent="0.25">
      <c r="B465" s="72">
        <v>56826</v>
      </c>
    </row>
    <row r="466" spans="2:2" x14ac:dyDescent="0.25">
      <c r="B466" s="72">
        <v>56857</v>
      </c>
    </row>
    <row r="467" spans="2:2" x14ac:dyDescent="0.25">
      <c r="B467" s="72">
        <v>56887</v>
      </c>
    </row>
    <row r="468" spans="2:2" x14ac:dyDescent="0.25">
      <c r="B468" s="72">
        <v>56918</v>
      </c>
    </row>
    <row r="469" spans="2:2" x14ac:dyDescent="0.25">
      <c r="B469" s="72">
        <v>56948</v>
      </c>
    </row>
    <row r="470" spans="2:2" x14ac:dyDescent="0.25">
      <c r="B470" s="72">
        <v>56979</v>
      </c>
    </row>
    <row r="471" spans="2:2" x14ac:dyDescent="0.25">
      <c r="B471" s="72">
        <v>57010</v>
      </c>
    </row>
    <row r="472" spans="2:2" x14ac:dyDescent="0.25">
      <c r="B472" s="72">
        <v>57039</v>
      </c>
    </row>
    <row r="473" spans="2:2" x14ac:dyDescent="0.25">
      <c r="B473" s="72">
        <v>57070</v>
      </c>
    </row>
    <row r="474" spans="2:2" x14ac:dyDescent="0.25">
      <c r="B474" s="72">
        <v>57100</v>
      </c>
    </row>
    <row r="475" spans="2:2" x14ac:dyDescent="0.25">
      <c r="B475" s="72">
        <v>57131</v>
      </c>
    </row>
    <row r="476" spans="2:2" x14ac:dyDescent="0.25">
      <c r="B476" s="72">
        <v>57161</v>
      </c>
    </row>
    <row r="477" spans="2:2" x14ac:dyDescent="0.25">
      <c r="B477" s="72">
        <v>57192</v>
      </c>
    </row>
    <row r="478" spans="2:2" x14ac:dyDescent="0.25">
      <c r="B478" s="72">
        <v>57223</v>
      </c>
    </row>
    <row r="479" spans="2:2" x14ac:dyDescent="0.25">
      <c r="B479" s="72">
        <v>57253</v>
      </c>
    </row>
    <row r="480" spans="2:2" x14ac:dyDescent="0.25">
      <c r="B480" s="72">
        <v>57284</v>
      </c>
    </row>
    <row r="481" spans="2:2" x14ac:dyDescent="0.25">
      <c r="B481" s="72">
        <v>57314</v>
      </c>
    </row>
    <row r="482" spans="2:2" x14ac:dyDescent="0.25">
      <c r="B482" s="72">
        <v>57345</v>
      </c>
    </row>
    <row r="483" spans="2:2" x14ac:dyDescent="0.25">
      <c r="B483" s="72">
        <v>57376</v>
      </c>
    </row>
    <row r="484" spans="2:2" x14ac:dyDescent="0.25">
      <c r="B484" s="72">
        <v>57404</v>
      </c>
    </row>
    <row r="485" spans="2:2" x14ac:dyDescent="0.25">
      <c r="B485" s="72">
        <v>57435</v>
      </c>
    </row>
    <row r="486" spans="2:2" x14ac:dyDescent="0.25">
      <c r="B486" s="72">
        <v>57465</v>
      </c>
    </row>
    <row r="487" spans="2:2" x14ac:dyDescent="0.25">
      <c r="B487" s="72">
        <v>57496</v>
      </c>
    </row>
    <row r="488" spans="2:2" x14ac:dyDescent="0.25">
      <c r="B488" s="72">
        <v>57526</v>
      </c>
    </row>
    <row r="489" spans="2:2" x14ac:dyDescent="0.25">
      <c r="B489" s="72">
        <v>57557</v>
      </c>
    </row>
    <row r="490" spans="2:2" x14ac:dyDescent="0.25">
      <c r="B490" s="72">
        <v>57588</v>
      </c>
    </row>
    <row r="491" spans="2:2" x14ac:dyDescent="0.25">
      <c r="B491" s="72">
        <v>57618</v>
      </c>
    </row>
    <row r="492" spans="2:2" x14ac:dyDescent="0.25">
      <c r="B492" s="72">
        <v>57649</v>
      </c>
    </row>
    <row r="493" spans="2:2" x14ac:dyDescent="0.25">
      <c r="B493" s="72">
        <v>57679</v>
      </c>
    </row>
    <row r="494" spans="2:2" x14ac:dyDescent="0.25">
      <c r="B494" s="72">
        <v>57710</v>
      </c>
    </row>
    <row r="495" spans="2:2" x14ac:dyDescent="0.25">
      <c r="B495" s="72">
        <v>57741</v>
      </c>
    </row>
    <row r="496" spans="2:2" x14ac:dyDescent="0.25">
      <c r="B496" s="72">
        <v>57769</v>
      </c>
    </row>
    <row r="497" spans="2:2" x14ac:dyDescent="0.25">
      <c r="B497" s="72">
        <v>57800</v>
      </c>
    </row>
    <row r="498" spans="2:2" x14ac:dyDescent="0.25">
      <c r="B498" s="72">
        <v>57830</v>
      </c>
    </row>
    <row r="499" spans="2:2" x14ac:dyDescent="0.25">
      <c r="B499" s="72">
        <v>57861</v>
      </c>
    </row>
    <row r="500" spans="2:2" x14ac:dyDescent="0.25">
      <c r="B500" s="72">
        <v>57891</v>
      </c>
    </row>
    <row r="501" spans="2:2" x14ac:dyDescent="0.25">
      <c r="B501" s="72">
        <v>57922</v>
      </c>
    </row>
    <row r="502" spans="2:2" x14ac:dyDescent="0.25">
      <c r="B502" s="72">
        <v>57953</v>
      </c>
    </row>
    <row r="503" spans="2:2" x14ac:dyDescent="0.25">
      <c r="B503" s="72">
        <v>57983</v>
      </c>
    </row>
    <row r="504" spans="2:2" x14ac:dyDescent="0.25">
      <c r="B504" s="72">
        <v>58014</v>
      </c>
    </row>
    <row r="505" spans="2:2" x14ac:dyDescent="0.25">
      <c r="B505" s="72">
        <v>58044</v>
      </c>
    </row>
    <row r="506" spans="2:2" x14ac:dyDescent="0.25">
      <c r="B506" s="72">
        <v>58075</v>
      </c>
    </row>
    <row r="507" spans="2:2" x14ac:dyDescent="0.25">
      <c r="B507" s="72">
        <v>58106</v>
      </c>
    </row>
    <row r="508" spans="2:2" x14ac:dyDescent="0.25">
      <c r="B508" s="72">
        <v>58134</v>
      </c>
    </row>
    <row r="509" spans="2:2" x14ac:dyDescent="0.25">
      <c r="B509" s="72">
        <v>58165</v>
      </c>
    </row>
    <row r="510" spans="2:2" x14ac:dyDescent="0.25">
      <c r="B510" s="72">
        <v>58195</v>
      </c>
    </row>
    <row r="511" spans="2:2" x14ac:dyDescent="0.25">
      <c r="B511" s="72">
        <v>58226</v>
      </c>
    </row>
    <row r="512" spans="2:2" x14ac:dyDescent="0.25">
      <c r="B512" s="72">
        <v>58256</v>
      </c>
    </row>
    <row r="513" spans="2:2" x14ac:dyDescent="0.25">
      <c r="B513" s="72">
        <v>58287</v>
      </c>
    </row>
    <row r="514" spans="2:2" x14ac:dyDescent="0.25">
      <c r="B514" s="72">
        <v>58318</v>
      </c>
    </row>
    <row r="515" spans="2:2" x14ac:dyDescent="0.25">
      <c r="B515" s="72">
        <v>58348</v>
      </c>
    </row>
    <row r="516" spans="2:2" x14ac:dyDescent="0.25">
      <c r="B516" s="72">
        <v>58379</v>
      </c>
    </row>
    <row r="517" spans="2:2" x14ac:dyDescent="0.25">
      <c r="B517" s="72">
        <v>58409</v>
      </c>
    </row>
    <row r="518" spans="2:2" x14ac:dyDescent="0.25">
      <c r="B518" s="72">
        <v>58440</v>
      </c>
    </row>
    <row r="519" spans="2:2" x14ac:dyDescent="0.25">
      <c r="B519" s="72">
        <v>58471</v>
      </c>
    </row>
    <row r="520" spans="2:2" x14ac:dyDescent="0.25">
      <c r="B520" s="72">
        <v>58500</v>
      </c>
    </row>
    <row r="521" spans="2:2" x14ac:dyDescent="0.25">
      <c r="B521" s="72">
        <v>58531</v>
      </c>
    </row>
    <row r="522" spans="2:2" x14ac:dyDescent="0.25">
      <c r="B522" s="72">
        <v>58561</v>
      </c>
    </row>
    <row r="523" spans="2:2" x14ac:dyDescent="0.25">
      <c r="B523" s="72">
        <v>58592</v>
      </c>
    </row>
    <row r="524" spans="2:2" x14ac:dyDescent="0.25">
      <c r="B524" s="72">
        <v>58622</v>
      </c>
    </row>
    <row r="525" spans="2:2" x14ac:dyDescent="0.25">
      <c r="B525" s="72">
        <v>58653</v>
      </c>
    </row>
    <row r="526" spans="2:2" x14ac:dyDescent="0.25">
      <c r="B526" s="72">
        <v>58684</v>
      </c>
    </row>
    <row r="527" spans="2:2" x14ac:dyDescent="0.25">
      <c r="B527" s="72">
        <v>58714</v>
      </c>
    </row>
    <row r="528" spans="2:2" x14ac:dyDescent="0.25">
      <c r="B528" s="72">
        <v>58745</v>
      </c>
    </row>
    <row r="529" spans="2:2" x14ac:dyDescent="0.25">
      <c r="B529" s="72">
        <v>58775</v>
      </c>
    </row>
    <row r="530" spans="2:2" x14ac:dyDescent="0.25">
      <c r="B530" s="72">
        <v>58806</v>
      </c>
    </row>
    <row r="531" spans="2:2" x14ac:dyDescent="0.25">
      <c r="B531" s="72">
        <v>58837</v>
      </c>
    </row>
    <row r="532" spans="2:2" x14ac:dyDescent="0.25">
      <c r="B532" s="72">
        <v>58865</v>
      </c>
    </row>
    <row r="533" spans="2:2" x14ac:dyDescent="0.25">
      <c r="B533" s="72">
        <v>58896</v>
      </c>
    </row>
    <row r="534" spans="2:2" x14ac:dyDescent="0.25">
      <c r="B534" s="72">
        <v>58926</v>
      </c>
    </row>
    <row r="535" spans="2:2" x14ac:dyDescent="0.25">
      <c r="B535" s="72">
        <v>58957</v>
      </c>
    </row>
    <row r="536" spans="2:2" x14ac:dyDescent="0.25">
      <c r="B536" s="72">
        <v>58987</v>
      </c>
    </row>
    <row r="537" spans="2:2" x14ac:dyDescent="0.25">
      <c r="B537" s="72">
        <v>59018</v>
      </c>
    </row>
    <row r="538" spans="2:2" x14ac:dyDescent="0.25">
      <c r="B538" s="72">
        <v>59049</v>
      </c>
    </row>
    <row r="539" spans="2:2" x14ac:dyDescent="0.25">
      <c r="B539" s="72">
        <v>59079</v>
      </c>
    </row>
    <row r="540" spans="2:2" x14ac:dyDescent="0.25">
      <c r="B540" s="72">
        <v>59110</v>
      </c>
    </row>
    <row r="541" spans="2:2" x14ac:dyDescent="0.25">
      <c r="B541" s="72">
        <v>59140</v>
      </c>
    </row>
    <row r="542" spans="2:2" x14ac:dyDescent="0.25">
      <c r="B542" s="72">
        <v>59171</v>
      </c>
    </row>
    <row r="543" spans="2:2" x14ac:dyDescent="0.25">
      <c r="B543" s="72">
        <v>59202</v>
      </c>
    </row>
    <row r="544" spans="2:2" x14ac:dyDescent="0.25">
      <c r="B544" s="72">
        <v>59230</v>
      </c>
    </row>
    <row r="545" spans="2:2" x14ac:dyDescent="0.25">
      <c r="B545" s="72">
        <v>59261</v>
      </c>
    </row>
    <row r="546" spans="2:2" x14ac:dyDescent="0.25">
      <c r="B546" s="72">
        <v>59291</v>
      </c>
    </row>
    <row r="547" spans="2:2" x14ac:dyDescent="0.25">
      <c r="B547" s="72">
        <v>59322</v>
      </c>
    </row>
    <row r="548" spans="2:2" x14ac:dyDescent="0.25">
      <c r="B548" s="72">
        <v>59352</v>
      </c>
    </row>
    <row r="549" spans="2:2" x14ac:dyDescent="0.25">
      <c r="B549" s="72">
        <v>59383</v>
      </c>
    </row>
    <row r="550" spans="2:2" x14ac:dyDescent="0.25">
      <c r="B550" s="72">
        <v>59414</v>
      </c>
    </row>
    <row r="551" spans="2:2" x14ac:dyDescent="0.25">
      <c r="B551" s="72">
        <v>59444</v>
      </c>
    </row>
    <row r="552" spans="2:2" x14ac:dyDescent="0.25">
      <c r="B552" s="72">
        <v>59475</v>
      </c>
    </row>
    <row r="553" spans="2:2" x14ac:dyDescent="0.25">
      <c r="B553" s="72">
        <v>59505</v>
      </c>
    </row>
    <row r="554" spans="2:2" x14ac:dyDescent="0.25">
      <c r="B554" s="72">
        <v>59536</v>
      </c>
    </row>
    <row r="555" spans="2:2" x14ac:dyDescent="0.25">
      <c r="B555" s="72">
        <v>59567</v>
      </c>
    </row>
    <row r="556" spans="2:2" x14ac:dyDescent="0.25">
      <c r="B556" s="72">
        <v>59595</v>
      </c>
    </row>
    <row r="557" spans="2:2" x14ac:dyDescent="0.25">
      <c r="B557" s="72">
        <v>59626</v>
      </c>
    </row>
    <row r="558" spans="2:2" x14ac:dyDescent="0.25">
      <c r="B558" s="72">
        <v>59656</v>
      </c>
    </row>
    <row r="559" spans="2:2" x14ac:dyDescent="0.25">
      <c r="B559" s="72">
        <v>59687</v>
      </c>
    </row>
    <row r="560" spans="2:2" x14ac:dyDescent="0.25">
      <c r="B560" s="72">
        <v>59717</v>
      </c>
    </row>
    <row r="561" spans="2:2" x14ac:dyDescent="0.25">
      <c r="B561" s="72">
        <v>59748</v>
      </c>
    </row>
    <row r="562" spans="2:2" x14ac:dyDescent="0.25">
      <c r="B562" s="72">
        <v>59779</v>
      </c>
    </row>
    <row r="563" spans="2:2" x14ac:dyDescent="0.25">
      <c r="B563" s="72">
        <v>59809</v>
      </c>
    </row>
    <row r="564" spans="2:2" x14ac:dyDescent="0.25">
      <c r="B564" s="72">
        <v>59840</v>
      </c>
    </row>
    <row r="565" spans="2:2" x14ac:dyDescent="0.25">
      <c r="B565" s="72">
        <v>59870</v>
      </c>
    </row>
    <row r="566" spans="2:2" x14ac:dyDescent="0.25">
      <c r="B566" s="72">
        <v>59901</v>
      </c>
    </row>
    <row r="567" spans="2:2" x14ac:dyDescent="0.25">
      <c r="B567" s="72">
        <v>59932</v>
      </c>
    </row>
    <row r="568" spans="2:2" x14ac:dyDescent="0.25">
      <c r="B568" s="72">
        <v>59961</v>
      </c>
    </row>
    <row r="569" spans="2:2" x14ac:dyDescent="0.25">
      <c r="B569" s="72">
        <v>59992</v>
      </c>
    </row>
    <row r="570" spans="2:2" x14ac:dyDescent="0.25">
      <c r="B570" s="72">
        <v>60022</v>
      </c>
    </row>
    <row r="571" spans="2:2" x14ac:dyDescent="0.25">
      <c r="B571" s="72">
        <v>60053</v>
      </c>
    </row>
    <row r="572" spans="2:2" x14ac:dyDescent="0.25">
      <c r="B572" s="72">
        <v>60083</v>
      </c>
    </row>
    <row r="573" spans="2:2" x14ac:dyDescent="0.25">
      <c r="B573" s="72">
        <v>60114</v>
      </c>
    </row>
    <row r="574" spans="2:2" x14ac:dyDescent="0.25">
      <c r="B574" s="72">
        <v>60145</v>
      </c>
    </row>
    <row r="575" spans="2:2" x14ac:dyDescent="0.25">
      <c r="B575" s="72">
        <v>60175</v>
      </c>
    </row>
    <row r="576" spans="2:2" x14ac:dyDescent="0.25">
      <c r="B576" s="72">
        <v>60206</v>
      </c>
    </row>
    <row r="577" spans="2:2" x14ac:dyDescent="0.25">
      <c r="B577" s="72">
        <v>60236</v>
      </c>
    </row>
    <row r="578" spans="2:2" x14ac:dyDescent="0.25">
      <c r="B578" s="72">
        <v>60267</v>
      </c>
    </row>
    <row r="579" spans="2:2" x14ac:dyDescent="0.25">
      <c r="B579" s="72">
        <v>60298</v>
      </c>
    </row>
    <row r="580" spans="2:2" x14ac:dyDescent="0.25">
      <c r="B580" s="72">
        <v>60326</v>
      </c>
    </row>
    <row r="581" spans="2:2" x14ac:dyDescent="0.25">
      <c r="B581" s="72">
        <v>60357</v>
      </c>
    </row>
    <row r="582" spans="2:2" x14ac:dyDescent="0.25">
      <c r="B582" s="72">
        <v>60387</v>
      </c>
    </row>
    <row r="583" spans="2:2" x14ac:dyDescent="0.25">
      <c r="B583" s="72">
        <v>60418</v>
      </c>
    </row>
    <row r="584" spans="2:2" x14ac:dyDescent="0.25">
      <c r="B584" s="72">
        <v>60448</v>
      </c>
    </row>
    <row r="585" spans="2:2" x14ac:dyDescent="0.25">
      <c r="B585" s="72">
        <v>60479</v>
      </c>
    </row>
    <row r="586" spans="2:2" x14ac:dyDescent="0.25">
      <c r="B586" s="72">
        <v>60510</v>
      </c>
    </row>
    <row r="587" spans="2:2" x14ac:dyDescent="0.25">
      <c r="B587" s="72">
        <v>60540</v>
      </c>
    </row>
    <row r="588" spans="2:2" x14ac:dyDescent="0.25">
      <c r="B588" s="72">
        <v>60571</v>
      </c>
    </row>
    <row r="589" spans="2:2" x14ac:dyDescent="0.25">
      <c r="B589" s="72">
        <v>60601</v>
      </c>
    </row>
    <row r="590" spans="2:2" x14ac:dyDescent="0.25">
      <c r="B590" s="72">
        <v>60632</v>
      </c>
    </row>
    <row r="591" spans="2:2" x14ac:dyDescent="0.25">
      <c r="B591" s="72">
        <v>60663</v>
      </c>
    </row>
    <row r="592" spans="2:2" x14ac:dyDescent="0.25">
      <c r="B592" s="72">
        <v>60691</v>
      </c>
    </row>
    <row r="593" spans="2:2" x14ac:dyDescent="0.25">
      <c r="B593" s="72">
        <v>60722</v>
      </c>
    </row>
    <row r="594" spans="2:2" x14ac:dyDescent="0.25">
      <c r="B594" s="72">
        <v>60752</v>
      </c>
    </row>
    <row r="595" spans="2:2" x14ac:dyDescent="0.25">
      <c r="B595" s="72">
        <v>60783</v>
      </c>
    </row>
    <row r="596" spans="2:2" x14ac:dyDescent="0.25">
      <c r="B596" s="72">
        <v>60813</v>
      </c>
    </row>
    <row r="597" spans="2:2" x14ac:dyDescent="0.25">
      <c r="B597" s="72">
        <v>60844</v>
      </c>
    </row>
    <row r="598" spans="2:2" x14ac:dyDescent="0.25">
      <c r="B598" s="72">
        <v>60875</v>
      </c>
    </row>
    <row r="599" spans="2:2" x14ac:dyDescent="0.25">
      <c r="B599" s="72">
        <v>60905</v>
      </c>
    </row>
    <row r="600" spans="2:2" x14ac:dyDescent="0.25">
      <c r="B600" s="72">
        <v>60936</v>
      </c>
    </row>
    <row r="601" spans="2:2" x14ac:dyDescent="0.25">
      <c r="B601" s="72">
        <v>60966</v>
      </c>
    </row>
    <row r="602" spans="2:2" x14ac:dyDescent="0.25">
      <c r="B602" s="72">
        <v>60997</v>
      </c>
    </row>
    <row r="603" spans="2:2" x14ac:dyDescent="0.25">
      <c r="B603" s="72">
        <v>61028</v>
      </c>
    </row>
    <row r="604" spans="2:2" x14ac:dyDescent="0.25">
      <c r="B604" s="72">
        <v>61056</v>
      </c>
    </row>
    <row r="605" spans="2:2" x14ac:dyDescent="0.25">
      <c r="B605" s="72">
        <v>61087</v>
      </c>
    </row>
    <row r="606" spans="2:2" x14ac:dyDescent="0.25">
      <c r="B606" s="72">
        <v>61117</v>
      </c>
    </row>
    <row r="607" spans="2:2" x14ac:dyDescent="0.25">
      <c r="B607" s="72">
        <v>61148</v>
      </c>
    </row>
    <row r="608" spans="2:2" x14ac:dyDescent="0.25">
      <c r="B608" s="72">
        <v>61178</v>
      </c>
    </row>
    <row r="609" spans="2:2" x14ac:dyDescent="0.25">
      <c r="B609" s="72">
        <v>61209</v>
      </c>
    </row>
    <row r="610" spans="2:2" x14ac:dyDescent="0.25">
      <c r="B610" s="72">
        <v>61240</v>
      </c>
    </row>
    <row r="611" spans="2:2" x14ac:dyDescent="0.25">
      <c r="B611" s="72">
        <v>61270</v>
      </c>
    </row>
    <row r="612" spans="2:2" x14ac:dyDescent="0.25">
      <c r="B612" s="72">
        <v>61301</v>
      </c>
    </row>
    <row r="613" spans="2:2" x14ac:dyDescent="0.25">
      <c r="B613" s="72">
        <v>61331</v>
      </c>
    </row>
    <row r="614" spans="2:2" x14ac:dyDescent="0.25">
      <c r="B614" s="72">
        <v>61362</v>
      </c>
    </row>
    <row r="615" spans="2:2" x14ac:dyDescent="0.25">
      <c r="B615" s="72">
        <v>61393</v>
      </c>
    </row>
    <row r="616" spans="2:2" x14ac:dyDescent="0.25">
      <c r="B616" s="72">
        <v>61422</v>
      </c>
    </row>
    <row r="617" spans="2:2" x14ac:dyDescent="0.25">
      <c r="B617" s="72">
        <v>61453</v>
      </c>
    </row>
    <row r="618" spans="2:2" x14ac:dyDescent="0.25">
      <c r="B618" s="72">
        <v>61483</v>
      </c>
    </row>
    <row r="619" spans="2:2" x14ac:dyDescent="0.25">
      <c r="B619" s="72">
        <v>61514</v>
      </c>
    </row>
    <row r="620" spans="2:2" x14ac:dyDescent="0.25">
      <c r="B620" s="72">
        <v>61544</v>
      </c>
    </row>
    <row r="621" spans="2:2" x14ac:dyDescent="0.25">
      <c r="B621" s="72">
        <v>61575</v>
      </c>
    </row>
    <row r="622" spans="2:2" x14ac:dyDescent="0.25">
      <c r="B622" s="72">
        <v>61606</v>
      </c>
    </row>
    <row r="623" spans="2:2" x14ac:dyDescent="0.25">
      <c r="B623" s="72">
        <v>61636</v>
      </c>
    </row>
    <row r="624" spans="2:2" x14ac:dyDescent="0.25">
      <c r="B624" s="72">
        <v>61667</v>
      </c>
    </row>
    <row r="625" spans="2:2" x14ac:dyDescent="0.25">
      <c r="B625" s="72">
        <v>61697</v>
      </c>
    </row>
    <row r="626" spans="2:2" x14ac:dyDescent="0.25">
      <c r="B626" s="72">
        <v>61728</v>
      </c>
    </row>
    <row r="627" spans="2:2" x14ac:dyDescent="0.25">
      <c r="B627" s="72">
        <v>61759</v>
      </c>
    </row>
    <row r="628" spans="2:2" x14ac:dyDescent="0.25">
      <c r="B628" s="72">
        <v>61787</v>
      </c>
    </row>
    <row r="629" spans="2:2" x14ac:dyDescent="0.25">
      <c r="B629" s="72">
        <v>61818</v>
      </c>
    </row>
    <row r="630" spans="2:2" x14ac:dyDescent="0.25">
      <c r="B630" s="72">
        <v>61848</v>
      </c>
    </row>
    <row r="631" spans="2:2" x14ac:dyDescent="0.25">
      <c r="B631" s="72">
        <v>61879</v>
      </c>
    </row>
    <row r="632" spans="2:2" x14ac:dyDescent="0.25">
      <c r="B632" s="72">
        <v>61909</v>
      </c>
    </row>
    <row r="633" spans="2:2" x14ac:dyDescent="0.25">
      <c r="B633" s="72">
        <v>61940</v>
      </c>
    </row>
    <row r="634" spans="2:2" x14ac:dyDescent="0.25">
      <c r="B634" s="72">
        <v>61971</v>
      </c>
    </row>
    <row r="635" spans="2:2" x14ac:dyDescent="0.25">
      <c r="B635" s="72">
        <v>62001</v>
      </c>
    </row>
    <row r="636" spans="2:2" x14ac:dyDescent="0.25">
      <c r="B636" s="72">
        <v>62032</v>
      </c>
    </row>
    <row r="637" spans="2:2" x14ac:dyDescent="0.25">
      <c r="B637" s="72">
        <v>62062</v>
      </c>
    </row>
    <row r="638" spans="2:2" x14ac:dyDescent="0.25">
      <c r="B638" s="72">
        <v>62093</v>
      </c>
    </row>
    <row r="639" spans="2:2" x14ac:dyDescent="0.25">
      <c r="B639" s="72">
        <v>62124</v>
      </c>
    </row>
    <row r="640" spans="2:2" x14ac:dyDescent="0.25">
      <c r="B640" s="72">
        <v>62152</v>
      </c>
    </row>
    <row r="641" spans="2:2" x14ac:dyDescent="0.25">
      <c r="B641" s="72">
        <v>62183</v>
      </c>
    </row>
    <row r="642" spans="2:2" x14ac:dyDescent="0.25">
      <c r="B642" s="72">
        <v>62213</v>
      </c>
    </row>
    <row r="643" spans="2:2" x14ac:dyDescent="0.25">
      <c r="B643" s="72">
        <v>62244</v>
      </c>
    </row>
    <row r="644" spans="2:2" x14ac:dyDescent="0.25">
      <c r="B644" s="72">
        <v>62274</v>
      </c>
    </row>
    <row r="645" spans="2:2" x14ac:dyDescent="0.25">
      <c r="B645" s="72">
        <v>62305</v>
      </c>
    </row>
    <row r="646" spans="2:2" x14ac:dyDescent="0.25">
      <c r="B646" s="72">
        <v>62336</v>
      </c>
    </row>
    <row r="647" spans="2:2" x14ac:dyDescent="0.25">
      <c r="B647" s="72">
        <v>62366</v>
      </c>
    </row>
    <row r="648" spans="2:2" x14ac:dyDescent="0.25">
      <c r="B648" s="72">
        <v>62397</v>
      </c>
    </row>
    <row r="649" spans="2:2" x14ac:dyDescent="0.25">
      <c r="B649" s="72">
        <v>62427</v>
      </c>
    </row>
    <row r="650" spans="2:2" x14ac:dyDescent="0.25">
      <c r="B650" s="72">
        <v>62458</v>
      </c>
    </row>
    <row r="651" spans="2:2" x14ac:dyDescent="0.25">
      <c r="B651" s="72">
        <v>62489</v>
      </c>
    </row>
    <row r="652" spans="2:2" x14ac:dyDescent="0.25">
      <c r="B652" s="72">
        <v>62517</v>
      </c>
    </row>
    <row r="653" spans="2:2" x14ac:dyDescent="0.25">
      <c r="B653" s="72">
        <v>62548</v>
      </c>
    </row>
    <row r="654" spans="2:2" x14ac:dyDescent="0.25">
      <c r="B654" s="72">
        <v>62578</v>
      </c>
    </row>
    <row r="655" spans="2:2" x14ac:dyDescent="0.25">
      <c r="B655" s="72">
        <v>62609</v>
      </c>
    </row>
    <row r="656" spans="2:2" x14ac:dyDescent="0.25">
      <c r="B656" s="72">
        <v>62639</v>
      </c>
    </row>
    <row r="657" spans="2:2" x14ac:dyDescent="0.25">
      <c r="B657" s="72">
        <v>62670</v>
      </c>
    </row>
    <row r="658" spans="2:2" x14ac:dyDescent="0.25">
      <c r="B658" s="72">
        <v>62701</v>
      </c>
    </row>
    <row r="659" spans="2:2" x14ac:dyDescent="0.25">
      <c r="B659" s="72">
        <v>62731</v>
      </c>
    </row>
    <row r="660" spans="2:2" x14ac:dyDescent="0.25">
      <c r="B660" s="72">
        <v>62762</v>
      </c>
    </row>
    <row r="661" spans="2:2" x14ac:dyDescent="0.25">
      <c r="B661" s="72">
        <v>62792</v>
      </c>
    </row>
    <row r="662" spans="2:2" x14ac:dyDescent="0.25">
      <c r="B662" s="72">
        <v>62823</v>
      </c>
    </row>
    <row r="663" spans="2:2" x14ac:dyDescent="0.25">
      <c r="B663" s="72">
        <v>62854</v>
      </c>
    </row>
    <row r="664" spans="2:2" x14ac:dyDescent="0.25">
      <c r="B664" s="72">
        <v>62883</v>
      </c>
    </row>
    <row r="665" spans="2:2" x14ac:dyDescent="0.25">
      <c r="B665" s="72">
        <v>62914</v>
      </c>
    </row>
    <row r="666" spans="2:2" x14ac:dyDescent="0.25">
      <c r="B666" s="72">
        <v>62944</v>
      </c>
    </row>
    <row r="667" spans="2:2" x14ac:dyDescent="0.25">
      <c r="B667" s="72">
        <v>62975</v>
      </c>
    </row>
    <row r="668" spans="2:2" x14ac:dyDescent="0.25">
      <c r="B668" s="72">
        <v>63005</v>
      </c>
    </row>
    <row r="669" spans="2:2" x14ac:dyDescent="0.25">
      <c r="B669" s="72">
        <v>63036</v>
      </c>
    </row>
    <row r="670" spans="2:2" x14ac:dyDescent="0.25">
      <c r="B670" s="72">
        <v>63067</v>
      </c>
    </row>
    <row r="671" spans="2:2" x14ac:dyDescent="0.25">
      <c r="B671" s="72">
        <v>63097</v>
      </c>
    </row>
    <row r="672" spans="2:2" x14ac:dyDescent="0.25">
      <c r="B672" s="72">
        <v>63128</v>
      </c>
    </row>
    <row r="673" spans="2:2" x14ac:dyDescent="0.25">
      <c r="B673" s="72">
        <v>63158</v>
      </c>
    </row>
    <row r="674" spans="2:2" x14ac:dyDescent="0.25">
      <c r="B674" s="72">
        <v>63189</v>
      </c>
    </row>
    <row r="675" spans="2:2" x14ac:dyDescent="0.25">
      <c r="B675" s="72">
        <v>63220</v>
      </c>
    </row>
    <row r="676" spans="2:2" x14ac:dyDescent="0.25">
      <c r="B676" s="72">
        <v>63248</v>
      </c>
    </row>
    <row r="677" spans="2:2" x14ac:dyDescent="0.25">
      <c r="B677" s="72">
        <v>63279</v>
      </c>
    </row>
    <row r="678" spans="2:2" x14ac:dyDescent="0.25">
      <c r="B678" s="72">
        <v>63309</v>
      </c>
    </row>
    <row r="679" spans="2:2" x14ac:dyDescent="0.25">
      <c r="B679" s="72">
        <v>63340</v>
      </c>
    </row>
    <row r="680" spans="2:2" x14ac:dyDescent="0.25">
      <c r="B680" s="72">
        <v>63370</v>
      </c>
    </row>
    <row r="681" spans="2:2" x14ac:dyDescent="0.25">
      <c r="B681" s="72">
        <v>63401</v>
      </c>
    </row>
    <row r="682" spans="2:2" x14ac:dyDescent="0.25">
      <c r="B682" s="72">
        <v>63432</v>
      </c>
    </row>
    <row r="683" spans="2:2" x14ac:dyDescent="0.25">
      <c r="B683" s="72">
        <v>63462</v>
      </c>
    </row>
    <row r="684" spans="2:2" x14ac:dyDescent="0.25">
      <c r="B684" s="72">
        <v>63493</v>
      </c>
    </row>
    <row r="685" spans="2:2" x14ac:dyDescent="0.25">
      <c r="B685" s="72">
        <v>63523</v>
      </c>
    </row>
    <row r="686" spans="2:2" x14ac:dyDescent="0.25">
      <c r="B686" s="72">
        <v>63554</v>
      </c>
    </row>
    <row r="687" spans="2:2" x14ac:dyDescent="0.25">
      <c r="B687" s="72">
        <v>63585</v>
      </c>
    </row>
    <row r="688" spans="2:2" x14ac:dyDescent="0.25">
      <c r="B688" s="72">
        <v>63613</v>
      </c>
    </row>
    <row r="689" spans="2:2" x14ac:dyDescent="0.25">
      <c r="B689" s="72">
        <v>63644</v>
      </c>
    </row>
    <row r="690" spans="2:2" x14ac:dyDescent="0.25">
      <c r="B690" s="72">
        <v>63674</v>
      </c>
    </row>
    <row r="691" spans="2:2" x14ac:dyDescent="0.25">
      <c r="B691" s="72">
        <v>63705</v>
      </c>
    </row>
    <row r="692" spans="2:2" x14ac:dyDescent="0.25">
      <c r="B692" s="72">
        <v>63735</v>
      </c>
    </row>
    <row r="693" spans="2:2" x14ac:dyDescent="0.25">
      <c r="B693" s="72">
        <v>63766</v>
      </c>
    </row>
    <row r="694" spans="2:2" x14ac:dyDescent="0.25">
      <c r="B694" s="72">
        <v>63797</v>
      </c>
    </row>
    <row r="695" spans="2:2" x14ac:dyDescent="0.25">
      <c r="B695" s="72">
        <v>63827</v>
      </c>
    </row>
    <row r="696" spans="2:2" x14ac:dyDescent="0.25">
      <c r="B696" s="72">
        <v>63858</v>
      </c>
    </row>
    <row r="697" spans="2:2" x14ac:dyDescent="0.25">
      <c r="B697" s="72">
        <v>63888</v>
      </c>
    </row>
    <row r="698" spans="2:2" x14ac:dyDescent="0.25">
      <c r="B698" s="72">
        <v>63919</v>
      </c>
    </row>
    <row r="699" spans="2:2" x14ac:dyDescent="0.25">
      <c r="B699" s="72">
        <v>63950</v>
      </c>
    </row>
    <row r="700" spans="2:2" x14ac:dyDescent="0.25">
      <c r="B700" s="72">
        <v>63978</v>
      </c>
    </row>
    <row r="701" spans="2:2" x14ac:dyDescent="0.25">
      <c r="B701" s="72">
        <v>64009</v>
      </c>
    </row>
    <row r="702" spans="2:2" x14ac:dyDescent="0.25">
      <c r="B702" s="72">
        <v>64039</v>
      </c>
    </row>
    <row r="703" spans="2:2" x14ac:dyDescent="0.25">
      <c r="B703" s="72">
        <v>64070</v>
      </c>
    </row>
    <row r="704" spans="2:2" x14ac:dyDescent="0.25">
      <c r="B704" s="72">
        <v>64100</v>
      </c>
    </row>
    <row r="705" spans="2:2" x14ac:dyDescent="0.25">
      <c r="B705" s="72">
        <v>64131</v>
      </c>
    </row>
    <row r="706" spans="2:2" x14ac:dyDescent="0.25">
      <c r="B706" s="72">
        <v>64162</v>
      </c>
    </row>
    <row r="707" spans="2:2" x14ac:dyDescent="0.25">
      <c r="B707" s="72">
        <v>64192</v>
      </c>
    </row>
    <row r="708" spans="2:2" x14ac:dyDescent="0.25">
      <c r="B708" s="72">
        <v>64223</v>
      </c>
    </row>
    <row r="709" spans="2:2" x14ac:dyDescent="0.25">
      <c r="B709" s="72">
        <v>64253</v>
      </c>
    </row>
    <row r="710" spans="2:2" x14ac:dyDescent="0.25">
      <c r="B710" s="72">
        <v>64284</v>
      </c>
    </row>
    <row r="711" spans="2:2" x14ac:dyDescent="0.25">
      <c r="B711" s="72">
        <v>64315</v>
      </c>
    </row>
    <row r="712" spans="2:2" x14ac:dyDescent="0.25">
      <c r="B712" s="72">
        <v>64344</v>
      </c>
    </row>
    <row r="713" spans="2:2" x14ac:dyDescent="0.25">
      <c r="B713" s="72">
        <v>64375</v>
      </c>
    </row>
    <row r="714" spans="2:2" x14ac:dyDescent="0.25">
      <c r="B714" s="72">
        <v>64405</v>
      </c>
    </row>
    <row r="715" spans="2:2" x14ac:dyDescent="0.25">
      <c r="B715" s="72">
        <v>64436</v>
      </c>
    </row>
    <row r="716" spans="2:2" x14ac:dyDescent="0.25">
      <c r="B716" s="72">
        <v>64466</v>
      </c>
    </row>
    <row r="717" spans="2:2" x14ac:dyDescent="0.25">
      <c r="B717" s="72">
        <v>64497</v>
      </c>
    </row>
    <row r="718" spans="2:2" x14ac:dyDescent="0.25">
      <c r="B718" s="72">
        <v>64528</v>
      </c>
    </row>
    <row r="719" spans="2:2" x14ac:dyDescent="0.25">
      <c r="B719" s="72">
        <v>64558</v>
      </c>
    </row>
    <row r="720" spans="2:2" x14ac:dyDescent="0.25">
      <c r="B720" s="72">
        <v>64589</v>
      </c>
    </row>
    <row r="721" spans="2:2" x14ac:dyDescent="0.25">
      <c r="B721" s="72">
        <v>64619</v>
      </c>
    </row>
    <row r="722" spans="2:2" x14ac:dyDescent="0.25">
      <c r="B722" s="72">
        <v>64650</v>
      </c>
    </row>
    <row r="723" spans="2:2" x14ac:dyDescent="0.25">
      <c r="B723" s="72">
        <v>64681</v>
      </c>
    </row>
    <row r="724" spans="2:2" x14ac:dyDescent="0.25">
      <c r="B724" s="72">
        <v>64709</v>
      </c>
    </row>
    <row r="725" spans="2:2" x14ac:dyDescent="0.25">
      <c r="B725" s="72">
        <v>64740</v>
      </c>
    </row>
    <row r="726" spans="2:2" x14ac:dyDescent="0.25">
      <c r="B726" s="72">
        <v>64770</v>
      </c>
    </row>
    <row r="727" spans="2:2" x14ac:dyDescent="0.25">
      <c r="B727" s="72">
        <v>64801</v>
      </c>
    </row>
    <row r="728" spans="2:2" x14ac:dyDescent="0.25">
      <c r="B728" s="72">
        <v>64831</v>
      </c>
    </row>
    <row r="729" spans="2:2" x14ac:dyDescent="0.25">
      <c r="B729" s="72">
        <v>64862</v>
      </c>
    </row>
    <row r="730" spans="2:2" x14ac:dyDescent="0.25">
      <c r="B730" s="72">
        <v>64893</v>
      </c>
    </row>
    <row r="731" spans="2:2" x14ac:dyDescent="0.25">
      <c r="B731" s="72">
        <v>64923</v>
      </c>
    </row>
    <row r="732" spans="2:2" x14ac:dyDescent="0.25">
      <c r="B732" s="72">
        <v>64954</v>
      </c>
    </row>
    <row r="733" spans="2:2" x14ac:dyDescent="0.25">
      <c r="B733" s="72">
        <v>64984</v>
      </c>
    </row>
    <row r="734" spans="2:2" x14ac:dyDescent="0.25">
      <c r="B734" s="72">
        <v>65015</v>
      </c>
    </row>
    <row r="735" spans="2:2" x14ac:dyDescent="0.25">
      <c r="B735" s="72">
        <v>65046</v>
      </c>
    </row>
    <row r="736" spans="2:2" x14ac:dyDescent="0.25">
      <c r="B736" s="72">
        <v>65074</v>
      </c>
    </row>
    <row r="737" spans="2:2" x14ac:dyDescent="0.25">
      <c r="B737" s="72">
        <v>65105</v>
      </c>
    </row>
    <row r="738" spans="2:2" x14ac:dyDescent="0.25">
      <c r="B738" s="72">
        <v>65135</v>
      </c>
    </row>
    <row r="739" spans="2:2" x14ac:dyDescent="0.25">
      <c r="B739" s="72">
        <v>65166</v>
      </c>
    </row>
    <row r="740" spans="2:2" x14ac:dyDescent="0.25">
      <c r="B740" s="72">
        <v>65196</v>
      </c>
    </row>
    <row r="741" spans="2:2" x14ac:dyDescent="0.25">
      <c r="B741" s="72">
        <v>65227</v>
      </c>
    </row>
    <row r="742" spans="2:2" x14ac:dyDescent="0.25">
      <c r="B742" s="72">
        <v>65258</v>
      </c>
    </row>
    <row r="743" spans="2:2" x14ac:dyDescent="0.25">
      <c r="B743" s="72">
        <v>65288</v>
      </c>
    </row>
    <row r="744" spans="2:2" x14ac:dyDescent="0.25">
      <c r="B744" s="72">
        <v>65319</v>
      </c>
    </row>
    <row r="745" spans="2:2" x14ac:dyDescent="0.25">
      <c r="B745" s="72">
        <v>65349</v>
      </c>
    </row>
    <row r="746" spans="2:2" x14ac:dyDescent="0.25">
      <c r="B746" s="72">
        <v>65380</v>
      </c>
    </row>
    <row r="747" spans="2:2" x14ac:dyDescent="0.25">
      <c r="B747" s="72">
        <v>65411</v>
      </c>
    </row>
    <row r="748" spans="2:2" x14ac:dyDescent="0.25">
      <c r="B748" s="72">
        <v>65439</v>
      </c>
    </row>
    <row r="749" spans="2:2" x14ac:dyDescent="0.25">
      <c r="B749" s="72">
        <v>65470</v>
      </c>
    </row>
    <row r="750" spans="2:2" x14ac:dyDescent="0.25">
      <c r="B750" s="72">
        <v>65500</v>
      </c>
    </row>
    <row r="751" spans="2:2" x14ac:dyDescent="0.25">
      <c r="B751" s="72">
        <v>65531</v>
      </c>
    </row>
    <row r="752" spans="2:2" x14ac:dyDescent="0.25">
      <c r="B752" s="72">
        <v>65561</v>
      </c>
    </row>
    <row r="753" spans="2:2" x14ac:dyDescent="0.25">
      <c r="B753" s="72">
        <v>65592</v>
      </c>
    </row>
    <row r="754" spans="2:2" x14ac:dyDescent="0.25">
      <c r="B754" s="72">
        <v>65623</v>
      </c>
    </row>
    <row r="755" spans="2:2" x14ac:dyDescent="0.25">
      <c r="B755" s="72">
        <v>65653</v>
      </c>
    </row>
    <row r="756" spans="2:2" x14ac:dyDescent="0.25">
      <c r="B756" s="72">
        <v>65684</v>
      </c>
    </row>
    <row r="757" spans="2:2" x14ac:dyDescent="0.25">
      <c r="B757" s="72">
        <v>65714</v>
      </c>
    </row>
    <row r="758" spans="2:2" x14ac:dyDescent="0.25">
      <c r="B758" s="72">
        <v>65745</v>
      </c>
    </row>
    <row r="759" spans="2:2" x14ac:dyDescent="0.25">
      <c r="B759" s="72">
        <v>65776</v>
      </c>
    </row>
    <row r="760" spans="2:2" x14ac:dyDescent="0.25">
      <c r="B760" s="72">
        <v>65805</v>
      </c>
    </row>
    <row r="761" spans="2:2" x14ac:dyDescent="0.25">
      <c r="B761" s="72">
        <v>65836</v>
      </c>
    </row>
    <row r="762" spans="2:2" x14ac:dyDescent="0.25">
      <c r="B762" s="72">
        <v>65866</v>
      </c>
    </row>
    <row r="763" spans="2:2" x14ac:dyDescent="0.25">
      <c r="B763" s="72">
        <v>65897</v>
      </c>
    </row>
    <row r="764" spans="2:2" x14ac:dyDescent="0.25">
      <c r="B764" s="72">
        <v>65927</v>
      </c>
    </row>
    <row r="765" spans="2:2" x14ac:dyDescent="0.25">
      <c r="B765" s="72">
        <v>65958</v>
      </c>
    </row>
    <row r="766" spans="2:2" x14ac:dyDescent="0.25">
      <c r="B766" s="72">
        <v>65989</v>
      </c>
    </row>
    <row r="767" spans="2:2" x14ac:dyDescent="0.25">
      <c r="B767" s="72">
        <v>66019</v>
      </c>
    </row>
    <row r="768" spans="2:2" x14ac:dyDescent="0.25">
      <c r="B768" s="72">
        <v>66050</v>
      </c>
    </row>
    <row r="769" spans="2:2" x14ac:dyDescent="0.25">
      <c r="B769" s="72">
        <v>66080</v>
      </c>
    </row>
    <row r="770" spans="2:2" x14ac:dyDescent="0.25">
      <c r="B770" s="72">
        <v>66111</v>
      </c>
    </row>
    <row r="771" spans="2:2" x14ac:dyDescent="0.25">
      <c r="B771" s="72">
        <v>66142</v>
      </c>
    </row>
    <row r="772" spans="2:2" x14ac:dyDescent="0.25">
      <c r="B772" s="72">
        <v>66170</v>
      </c>
    </row>
    <row r="773" spans="2:2" x14ac:dyDescent="0.25">
      <c r="B773" s="72">
        <v>66201</v>
      </c>
    </row>
    <row r="774" spans="2:2" x14ac:dyDescent="0.25">
      <c r="B774" s="72">
        <v>66231</v>
      </c>
    </row>
    <row r="775" spans="2:2" x14ac:dyDescent="0.25">
      <c r="B775" s="72">
        <v>66262</v>
      </c>
    </row>
    <row r="776" spans="2:2" x14ac:dyDescent="0.25">
      <c r="B776" s="72">
        <v>66292</v>
      </c>
    </row>
    <row r="777" spans="2:2" x14ac:dyDescent="0.25">
      <c r="B777" s="72">
        <v>66323</v>
      </c>
    </row>
    <row r="778" spans="2:2" x14ac:dyDescent="0.25">
      <c r="B778" s="72">
        <v>66354</v>
      </c>
    </row>
    <row r="779" spans="2:2" x14ac:dyDescent="0.25">
      <c r="B779" s="72">
        <v>66384</v>
      </c>
    </row>
    <row r="780" spans="2:2" x14ac:dyDescent="0.25">
      <c r="B780" s="72">
        <v>66415</v>
      </c>
    </row>
    <row r="781" spans="2:2" x14ac:dyDescent="0.25">
      <c r="B781" s="72">
        <v>66445</v>
      </c>
    </row>
    <row r="782" spans="2:2" x14ac:dyDescent="0.25">
      <c r="B782" s="72">
        <v>66476</v>
      </c>
    </row>
    <row r="783" spans="2:2" x14ac:dyDescent="0.25">
      <c r="B783" s="72">
        <v>66507</v>
      </c>
    </row>
    <row r="784" spans="2:2" x14ac:dyDescent="0.25">
      <c r="B784" s="72">
        <v>66535</v>
      </c>
    </row>
    <row r="785" spans="2:2" x14ac:dyDescent="0.25">
      <c r="B785" s="72">
        <v>66566</v>
      </c>
    </row>
    <row r="786" spans="2:2" x14ac:dyDescent="0.25">
      <c r="B786" s="72">
        <v>66596</v>
      </c>
    </row>
    <row r="787" spans="2:2" x14ac:dyDescent="0.25">
      <c r="B787" s="72">
        <v>66627</v>
      </c>
    </row>
    <row r="788" spans="2:2" x14ac:dyDescent="0.25">
      <c r="B788" s="72">
        <v>66657</v>
      </c>
    </row>
    <row r="789" spans="2:2" x14ac:dyDescent="0.25">
      <c r="B789" s="72">
        <v>66688</v>
      </c>
    </row>
    <row r="790" spans="2:2" x14ac:dyDescent="0.25">
      <c r="B790" s="72">
        <v>66719</v>
      </c>
    </row>
    <row r="791" spans="2:2" x14ac:dyDescent="0.25">
      <c r="B791" s="72">
        <v>66749</v>
      </c>
    </row>
    <row r="792" spans="2:2" x14ac:dyDescent="0.25">
      <c r="B792" s="72">
        <v>66780</v>
      </c>
    </row>
    <row r="793" spans="2:2" x14ac:dyDescent="0.25">
      <c r="B793" s="72">
        <v>66810</v>
      </c>
    </row>
    <row r="794" spans="2:2" x14ac:dyDescent="0.25">
      <c r="B794" s="72">
        <v>66841</v>
      </c>
    </row>
    <row r="795" spans="2:2" x14ac:dyDescent="0.25">
      <c r="B795" s="72">
        <v>66872</v>
      </c>
    </row>
    <row r="796" spans="2:2" x14ac:dyDescent="0.25">
      <c r="B796" s="72">
        <v>66900</v>
      </c>
    </row>
    <row r="797" spans="2:2" x14ac:dyDescent="0.25">
      <c r="B797" s="72">
        <v>66931</v>
      </c>
    </row>
    <row r="798" spans="2:2" x14ac:dyDescent="0.25">
      <c r="B798" s="72">
        <v>66961</v>
      </c>
    </row>
    <row r="799" spans="2:2" x14ac:dyDescent="0.25">
      <c r="B799" s="72">
        <v>66992</v>
      </c>
    </row>
    <row r="800" spans="2:2" x14ac:dyDescent="0.25">
      <c r="B800" s="72">
        <v>67022</v>
      </c>
    </row>
    <row r="801" spans="2:2" x14ac:dyDescent="0.25">
      <c r="B801" s="72">
        <v>67053</v>
      </c>
    </row>
    <row r="802" spans="2:2" x14ac:dyDescent="0.25">
      <c r="B802" s="72">
        <v>67084</v>
      </c>
    </row>
    <row r="803" spans="2:2" x14ac:dyDescent="0.25">
      <c r="B803" s="72">
        <v>67114</v>
      </c>
    </row>
    <row r="804" spans="2:2" x14ac:dyDescent="0.25">
      <c r="B804" s="72">
        <v>67145</v>
      </c>
    </row>
    <row r="805" spans="2:2" x14ac:dyDescent="0.25">
      <c r="B805" s="72">
        <v>67175</v>
      </c>
    </row>
    <row r="806" spans="2:2" x14ac:dyDescent="0.25">
      <c r="B806" s="72">
        <v>67206</v>
      </c>
    </row>
    <row r="807" spans="2:2" x14ac:dyDescent="0.25">
      <c r="B807" s="72">
        <v>67237</v>
      </c>
    </row>
    <row r="808" spans="2:2" x14ac:dyDescent="0.25">
      <c r="B808" s="72">
        <v>67266</v>
      </c>
    </row>
    <row r="809" spans="2:2" x14ac:dyDescent="0.25">
      <c r="B809" s="72">
        <v>67297</v>
      </c>
    </row>
    <row r="810" spans="2:2" x14ac:dyDescent="0.25">
      <c r="B810" s="72">
        <v>67327</v>
      </c>
    </row>
    <row r="811" spans="2:2" x14ac:dyDescent="0.25">
      <c r="B811" s="72">
        <v>67358</v>
      </c>
    </row>
    <row r="812" spans="2:2" x14ac:dyDescent="0.25">
      <c r="B812" s="72">
        <v>67388</v>
      </c>
    </row>
    <row r="813" spans="2:2" x14ac:dyDescent="0.25">
      <c r="B813" s="72">
        <v>67419</v>
      </c>
    </row>
    <row r="814" spans="2:2" x14ac:dyDescent="0.25">
      <c r="B814" s="72">
        <v>67450</v>
      </c>
    </row>
    <row r="815" spans="2:2" x14ac:dyDescent="0.25">
      <c r="B815" s="72">
        <v>67480</v>
      </c>
    </row>
    <row r="816" spans="2:2" x14ac:dyDescent="0.25">
      <c r="B816" s="72">
        <v>67511</v>
      </c>
    </row>
    <row r="817" spans="2:2" x14ac:dyDescent="0.25">
      <c r="B817" s="72">
        <v>67541</v>
      </c>
    </row>
    <row r="818" spans="2:2" x14ac:dyDescent="0.25">
      <c r="B818" s="72">
        <v>67572</v>
      </c>
    </row>
    <row r="819" spans="2:2" x14ac:dyDescent="0.25">
      <c r="B819" s="72">
        <v>67603</v>
      </c>
    </row>
    <row r="820" spans="2:2" x14ac:dyDescent="0.25">
      <c r="B820" s="72">
        <v>67631</v>
      </c>
    </row>
    <row r="821" spans="2:2" x14ac:dyDescent="0.25">
      <c r="B821" s="72">
        <v>67662</v>
      </c>
    </row>
    <row r="822" spans="2:2" x14ac:dyDescent="0.25">
      <c r="B822" s="72">
        <v>67692</v>
      </c>
    </row>
    <row r="823" spans="2:2" x14ac:dyDescent="0.25">
      <c r="B823" s="72">
        <v>67723</v>
      </c>
    </row>
    <row r="824" spans="2:2" x14ac:dyDescent="0.25">
      <c r="B824" s="72">
        <v>67753</v>
      </c>
    </row>
    <row r="825" spans="2:2" x14ac:dyDescent="0.25">
      <c r="B825" s="72">
        <v>67784</v>
      </c>
    </row>
    <row r="826" spans="2:2" x14ac:dyDescent="0.25">
      <c r="B826" s="72">
        <v>67815</v>
      </c>
    </row>
    <row r="827" spans="2:2" x14ac:dyDescent="0.25">
      <c r="B827" s="72">
        <v>67845</v>
      </c>
    </row>
    <row r="828" spans="2:2" x14ac:dyDescent="0.25">
      <c r="B828" s="72">
        <v>67876</v>
      </c>
    </row>
    <row r="829" spans="2:2" x14ac:dyDescent="0.25">
      <c r="B829" s="72">
        <v>67906</v>
      </c>
    </row>
    <row r="830" spans="2:2" x14ac:dyDescent="0.25">
      <c r="B830" s="72">
        <v>67937</v>
      </c>
    </row>
    <row r="831" spans="2:2" x14ac:dyDescent="0.25">
      <c r="B831" s="72">
        <v>67968</v>
      </c>
    </row>
    <row r="832" spans="2:2" x14ac:dyDescent="0.25">
      <c r="B832" s="72">
        <v>67996</v>
      </c>
    </row>
    <row r="833" spans="2:2" x14ac:dyDescent="0.25">
      <c r="B833" s="72">
        <v>68027</v>
      </c>
    </row>
    <row r="834" spans="2:2" x14ac:dyDescent="0.25">
      <c r="B834" s="72">
        <v>68057</v>
      </c>
    </row>
    <row r="835" spans="2:2" x14ac:dyDescent="0.25">
      <c r="B835" s="72">
        <v>68088</v>
      </c>
    </row>
    <row r="836" spans="2:2" x14ac:dyDescent="0.25">
      <c r="B836" s="72">
        <v>68118</v>
      </c>
    </row>
    <row r="837" spans="2:2" x14ac:dyDescent="0.25">
      <c r="B837" s="72">
        <v>68149</v>
      </c>
    </row>
    <row r="838" spans="2:2" x14ac:dyDescent="0.25">
      <c r="B838" s="72">
        <v>68180</v>
      </c>
    </row>
    <row r="839" spans="2:2" x14ac:dyDescent="0.25">
      <c r="B839" s="72">
        <v>68210</v>
      </c>
    </row>
    <row r="840" spans="2:2" x14ac:dyDescent="0.25">
      <c r="B840" s="72">
        <v>68241</v>
      </c>
    </row>
    <row r="841" spans="2:2" x14ac:dyDescent="0.25">
      <c r="B841" s="72">
        <v>68271</v>
      </c>
    </row>
    <row r="842" spans="2:2" x14ac:dyDescent="0.25">
      <c r="B842" s="72">
        <v>68302</v>
      </c>
    </row>
    <row r="843" spans="2:2" x14ac:dyDescent="0.25">
      <c r="B843" s="72">
        <v>68333</v>
      </c>
    </row>
    <row r="844" spans="2:2" x14ac:dyDescent="0.25">
      <c r="B844" s="72">
        <v>68361</v>
      </c>
    </row>
    <row r="845" spans="2:2" x14ac:dyDescent="0.25">
      <c r="B845" s="72">
        <v>68392</v>
      </c>
    </row>
    <row r="846" spans="2:2" x14ac:dyDescent="0.25">
      <c r="B846" s="72">
        <v>68422</v>
      </c>
    </row>
    <row r="847" spans="2:2" x14ac:dyDescent="0.25">
      <c r="B847" s="72">
        <v>68453</v>
      </c>
    </row>
    <row r="848" spans="2:2" x14ac:dyDescent="0.25">
      <c r="B848" s="72">
        <v>68483</v>
      </c>
    </row>
    <row r="849" spans="2:2" x14ac:dyDescent="0.25">
      <c r="B849" s="72">
        <v>68514</v>
      </c>
    </row>
    <row r="850" spans="2:2" x14ac:dyDescent="0.25">
      <c r="B850" s="72">
        <v>68545</v>
      </c>
    </row>
    <row r="851" spans="2:2" x14ac:dyDescent="0.25">
      <c r="B851" s="72">
        <v>68575</v>
      </c>
    </row>
    <row r="852" spans="2:2" x14ac:dyDescent="0.25">
      <c r="B852" s="72">
        <v>68606</v>
      </c>
    </row>
    <row r="853" spans="2:2" x14ac:dyDescent="0.25">
      <c r="B853" s="72">
        <v>68636</v>
      </c>
    </row>
    <row r="854" spans="2:2" x14ac:dyDescent="0.25">
      <c r="B854" s="72">
        <v>68667</v>
      </c>
    </row>
    <row r="855" spans="2:2" x14ac:dyDescent="0.25">
      <c r="B855" s="72">
        <v>68698</v>
      </c>
    </row>
    <row r="856" spans="2:2" x14ac:dyDescent="0.25">
      <c r="B856" s="72">
        <v>68727</v>
      </c>
    </row>
    <row r="857" spans="2:2" x14ac:dyDescent="0.25">
      <c r="B857" s="72">
        <v>68758</v>
      </c>
    </row>
    <row r="858" spans="2:2" x14ac:dyDescent="0.25">
      <c r="B858" s="72">
        <v>68788</v>
      </c>
    </row>
    <row r="859" spans="2:2" x14ac:dyDescent="0.25">
      <c r="B859" s="72">
        <v>68819</v>
      </c>
    </row>
    <row r="860" spans="2:2" x14ac:dyDescent="0.25">
      <c r="B860" s="72">
        <v>68849</v>
      </c>
    </row>
    <row r="861" spans="2:2" x14ac:dyDescent="0.25">
      <c r="B861" s="72">
        <v>68880</v>
      </c>
    </row>
    <row r="862" spans="2:2" x14ac:dyDescent="0.25">
      <c r="B862" s="72">
        <v>68911</v>
      </c>
    </row>
    <row r="863" spans="2:2" x14ac:dyDescent="0.25">
      <c r="B863" s="72">
        <v>68941</v>
      </c>
    </row>
    <row r="864" spans="2:2" x14ac:dyDescent="0.25">
      <c r="B864" s="72">
        <v>68972</v>
      </c>
    </row>
    <row r="865" spans="2:2" x14ac:dyDescent="0.25">
      <c r="B865" s="72">
        <v>69002</v>
      </c>
    </row>
    <row r="866" spans="2:2" x14ac:dyDescent="0.25">
      <c r="B866" s="72">
        <v>69033</v>
      </c>
    </row>
    <row r="867" spans="2:2" x14ac:dyDescent="0.25">
      <c r="B867" s="72">
        <v>69064</v>
      </c>
    </row>
    <row r="868" spans="2:2" x14ac:dyDescent="0.25">
      <c r="B868" s="72">
        <v>69092</v>
      </c>
    </row>
    <row r="869" spans="2:2" x14ac:dyDescent="0.25">
      <c r="B869" s="72">
        <v>69123</v>
      </c>
    </row>
    <row r="870" spans="2:2" x14ac:dyDescent="0.25">
      <c r="B870" s="72">
        <v>69153</v>
      </c>
    </row>
    <row r="871" spans="2:2" x14ac:dyDescent="0.25">
      <c r="B871" s="72">
        <v>69184</v>
      </c>
    </row>
    <row r="872" spans="2:2" x14ac:dyDescent="0.25">
      <c r="B872" s="72">
        <v>69214</v>
      </c>
    </row>
    <row r="873" spans="2:2" x14ac:dyDescent="0.25">
      <c r="B873" s="72">
        <v>69245</v>
      </c>
    </row>
    <row r="874" spans="2:2" x14ac:dyDescent="0.25">
      <c r="B874" s="72">
        <v>69276</v>
      </c>
    </row>
    <row r="875" spans="2:2" x14ac:dyDescent="0.25">
      <c r="B875" s="72">
        <v>69306</v>
      </c>
    </row>
    <row r="876" spans="2:2" x14ac:dyDescent="0.25">
      <c r="B876" s="72">
        <v>69337</v>
      </c>
    </row>
    <row r="877" spans="2:2" x14ac:dyDescent="0.25">
      <c r="B877" s="72">
        <v>69367</v>
      </c>
    </row>
    <row r="878" spans="2:2" x14ac:dyDescent="0.25">
      <c r="B878" s="72">
        <v>69398</v>
      </c>
    </row>
    <row r="879" spans="2:2" x14ac:dyDescent="0.25">
      <c r="B879" s="72">
        <v>69429</v>
      </c>
    </row>
    <row r="880" spans="2:2" x14ac:dyDescent="0.25">
      <c r="B880" s="72">
        <v>69457</v>
      </c>
    </row>
    <row r="881" spans="2:2" x14ac:dyDescent="0.25">
      <c r="B881" s="72">
        <v>69488</v>
      </c>
    </row>
    <row r="882" spans="2:2" x14ac:dyDescent="0.25">
      <c r="B882" s="72">
        <v>69518</v>
      </c>
    </row>
    <row r="883" spans="2:2" x14ac:dyDescent="0.25">
      <c r="B883" s="72">
        <v>69549</v>
      </c>
    </row>
    <row r="884" spans="2:2" x14ac:dyDescent="0.25">
      <c r="B884" s="72">
        <v>69579</v>
      </c>
    </row>
    <row r="885" spans="2:2" x14ac:dyDescent="0.25">
      <c r="B885" s="72">
        <v>69610</v>
      </c>
    </row>
    <row r="886" spans="2:2" x14ac:dyDescent="0.25">
      <c r="B886" s="72">
        <v>69641</v>
      </c>
    </row>
    <row r="887" spans="2:2" x14ac:dyDescent="0.25">
      <c r="B887" s="72">
        <v>69671</v>
      </c>
    </row>
    <row r="888" spans="2:2" x14ac:dyDescent="0.25">
      <c r="B888" s="72">
        <v>69702</v>
      </c>
    </row>
    <row r="889" spans="2:2" x14ac:dyDescent="0.25">
      <c r="B889" s="72">
        <v>69732</v>
      </c>
    </row>
    <row r="890" spans="2:2" x14ac:dyDescent="0.25">
      <c r="B890" s="72">
        <v>69763</v>
      </c>
    </row>
    <row r="891" spans="2:2" x14ac:dyDescent="0.25">
      <c r="B891" s="72">
        <v>69794</v>
      </c>
    </row>
    <row r="892" spans="2:2" x14ac:dyDescent="0.25">
      <c r="B892" s="72">
        <v>69822</v>
      </c>
    </row>
    <row r="893" spans="2:2" x14ac:dyDescent="0.25">
      <c r="B893" s="72">
        <v>69853</v>
      </c>
    </row>
    <row r="894" spans="2:2" x14ac:dyDescent="0.25">
      <c r="B894" s="72">
        <v>69883</v>
      </c>
    </row>
    <row r="895" spans="2:2" x14ac:dyDescent="0.25">
      <c r="B895" s="72">
        <v>69914</v>
      </c>
    </row>
    <row r="896" spans="2:2" x14ac:dyDescent="0.25">
      <c r="B896" s="72">
        <v>69944</v>
      </c>
    </row>
    <row r="897" spans="2:2" x14ac:dyDescent="0.25">
      <c r="B897" s="72">
        <v>69975</v>
      </c>
    </row>
    <row r="898" spans="2:2" x14ac:dyDescent="0.25">
      <c r="B898" s="72">
        <v>70006</v>
      </c>
    </row>
    <row r="899" spans="2:2" x14ac:dyDescent="0.25">
      <c r="B899" s="72">
        <v>70036</v>
      </c>
    </row>
    <row r="900" spans="2:2" x14ac:dyDescent="0.25">
      <c r="B900" s="72">
        <v>70067</v>
      </c>
    </row>
    <row r="901" spans="2:2" x14ac:dyDescent="0.25">
      <c r="B901" s="72">
        <v>70097</v>
      </c>
    </row>
    <row r="902" spans="2:2" x14ac:dyDescent="0.25">
      <c r="B902" s="72">
        <v>70128</v>
      </c>
    </row>
    <row r="903" spans="2:2" x14ac:dyDescent="0.25">
      <c r="B903" s="72">
        <v>70159</v>
      </c>
    </row>
    <row r="904" spans="2:2" x14ac:dyDescent="0.25">
      <c r="B904" s="72">
        <v>70188</v>
      </c>
    </row>
    <row r="905" spans="2:2" x14ac:dyDescent="0.25">
      <c r="B905" s="72">
        <v>70219</v>
      </c>
    </row>
    <row r="906" spans="2:2" x14ac:dyDescent="0.25">
      <c r="B906" s="72">
        <v>70249</v>
      </c>
    </row>
    <row r="907" spans="2:2" x14ac:dyDescent="0.25">
      <c r="B907" s="72">
        <v>70280</v>
      </c>
    </row>
    <row r="908" spans="2:2" x14ac:dyDescent="0.25">
      <c r="B908" s="72">
        <v>70310</v>
      </c>
    </row>
    <row r="909" spans="2:2" x14ac:dyDescent="0.25">
      <c r="B909" s="72">
        <v>70341</v>
      </c>
    </row>
    <row r="910" spans="2:2" x14ac:dyDescent="0.25">
      <c r="B910" s="72">
        <v>70372</v>
      </c>
    </row>
    <row r="911" spans="2:2" x14ac:dyDescent="0.25">
      <c r="B911" s="72">
        <v>70402</v>
      </c>
    </row>
    <row r="912" spans="2:2" x14ac:dyDescent="0.25">
      <c r="B912" s="72">
        <v>70433</v>
      </c>
    </row>
    <row r="913" spans="2:2" x14ac:dyDescent="0.25">
      <c r="B913" s="72">
        <v>70463</v>
      </c>
    </row>
    <row r="914" spans="2:2" x14ac:dyDescent="0.25">
      <c r="B914" s="72">
        <v>70494</v>
      </c>
    </row>
    <row r="915" spans="2:2" x14ac:dyDescent="0.25">
      <c r="B915" s="72">
        <v>70525</v>
      </c>
    </row>
    <row r="916" spans="2:2" x14ac:dyDescent="0.25">
      <c r="B916" s="72">
        <v>70553</v>
      </c>
    </row>
    <row r="917" spans="2:2" x14ac:dyDescent="0.25">
      <c r="B917" s="72">
        <v>70584</v>
      </c>
    </row>
    <row r="918" spans="2:2" x14ac:dyDescent="0.25">
      <c r="B918" s="72">
        <v>70614</v>
      </c>
    </row>
    <row r="919" spans="2:2" x14ac:dyDescent="0.25">
      <c r="B919" s="72">
        <v>70645</v>
      </c>
    </row>
    <row r="920" spans="2:2" x14ac:dyDescent="0.25">
      <c r="B920" s="72">
        <v>70675</v>
      </c>
    </row>
    <row r="921" spans="2:2" x14ac:dyDescent="0.25">
      <c r="B921" s="72">
        <v>70706</v>
      </c>
    </row>
    <row r="922" spans="2:2" x14ac:dyDescent="0.25">
      <c r="B922" s="72">
        <v>70737</v>
      </c>
    </row>
    <row r="923" spans="2:2" x14ac:dyDescent="0.25">
      <c r="B923" s="72">
        <v>70767</v>
      </c>
    </row>
    <row r="924" spans="2:2" x14ac:dyDescent="0.25">
      <c r="B924" s="72">
        <v>70798</v>
      </c>
    </row>
    <row r="925" spans="2:2" x14ac:dyDescent="0.25">
      <c r="B925" s="72">
        <v>70828</v>
      </c>
    </row>
    <row r="926" spans="2:2" x14ac:dyDescent="0.25">
      <c r="B926" s="72">
        <v>70859</v>
      </c>
    </row>
    <row r="927" spans="2:2" x14ac:dyDescent="0.25">
      <c r="B927" s="72">
        <v>70890</v>
      </c>
    </row>
    <row r="928" spans="2:2" x14ac:dyDescent="0.25">
      <c r="B928" s="72">
        <v>70918</v>
      </c>
    </row>
    <row r="929" spans="2:2" x14ac:dyDescent="0.25">
      <c r="B929" s="72">
        <v>70949</v>
      </c>
    </row>
    <row r="930" spans="2:2" x14ac:dyDescent="0.25">
      <c r="B930" s="72">
        <v>70979</v>
      </c>
    </row>
    <row r="931" spans="2:2" x14ac:dyDescent="0.25">
      <c r="B931" s="72">
        <v>71010</v>
      </c>
    </row>
    <row r="932" spans="2:2" x14ac:dyDescent="0.25">
      <c r="B932" s="72">
        <v>71040</v>
      </c>
    </row>
    <row r="933" spans="2:2" x14ac:dyDescent="0.25">
      <c r="B933" s="72">
        <v>71071</v>
      </c>
    </row>
    <row r="934" spans="2:2" x14ac:dyDescent="0.25">
      <c r="B934" s="72">
        <v>71102</v>
      </c>
    </row>
    <row r="935" spans="2:2" x14ac:dyDescent="0.25">
      <c r="B935" s="72">
        <v>71132</v>
      </c>
    </row>
    <row r="936" spans="2:2" x14ac:dyDescent="0.25">
      <c r="B936" s="72">
        <v>71163</v>
      </c>
    </row>
    <row r="937" spans="2:2" x14ac:dyDescent="0.25">
      <c r="B937" s="72">
        <v>71193</v>
      </c>
    </row>
    <row r="938" spans="2:2" x14ac:dyDescent="0.25">
      <c r="B938" s="72">
        <v>71224</v>
      </c>
    </row>
    <row r="939" spans="2:2" x14ac:dyDescent="0.25">
      <c r="B939" s="72">
        <v>71255</v>
      </c>
    </row>
    <row r="940" spans="2:2" x14ac:dyDescent="0.25">
      <c r="B940" s="72">
        <v>71283</v>
      </c>
    </row>
    <row r="941" spans="2:2" x14ac:dyDescent="0.25">
      <c r="B941" s="72">
        <v>71314</v>
      </c>
    </row>
    <row r="942" spans="2:2" x14ac:dyDescent="0.25">
      <c r="B942" s="72">
        <v>71344</v>
      </c>
    </row>
    <row r="943" spans="2:2" x14ac:dyDescent="0.25">
      <c r="B943" s="72">
        <v>71375</v>
      </c>
    </row>
    <row r="944" spans="2:2" x14ac:dyDescent="0.25">
      <c r="B944" s="72">
        <v>71405</v>
      </c>
    </row>
    <row r="945" spans="2:2" x14ac:dyDescent="0.25">
      <c r="B945" s="72">
        <v>71436</v>
      </c>
    </row>
    <row r="946" spans="2:2" x14ac:dyDescent="0.25">
      <c r="B946" s="72">
        <v>71467</v>
      </c>
    </row>
    <row r="947" spans="2:2" x14ac:dyDescent="0.25">
      <c r="B947" s="72">
        <v>71497</v>
      </c>
    </row>
    <row r="948" spans="2:2" x14ac:dyDescent="0.25">
      <c r="B948" s="72">
        <v>71528</v>
      </c>
    </row>
    <row r="949" spans="2:2" x14ac:dyDescent="0.25">
      <c r="B949" s="72">
        <v>71558</v>
      </c>
    </row>
    <row r="950" spans="2:2" x14ac:dyDescent="0.25">
      <c r="B950" s="72">
        <v>71589</v>
      </c>
    </row>
    <row r="951" spans="2:2" x14ac:dyDescent="0.25">
      <c r="B951" s="72">
        <v>71620</v>
      </c>
    </row>
    <row r="952" spans="2:2" x14ac:dyDescent="0.25">
      <c r="B952" s="72">
        <v>71649</v>
      </c>
    </row>
    <row r="953" spans="2:2" x14ac:dyDescent="0.25">
      <c r="B953" s="72">
        <v>71680</v>
      </c>
    </row>
    <row r="954" spans="2:2" x14ac:dyDescent="0.25">
      <c r="B954" s="72">
        <v>71710</v>
      </c>
    </row>
    <row r="955" spans="2:2" x14ac:dyDescent="0.25">
      <c r="B955" s="72">
        <v>71741</v>
      </c>
    </row>
    <row r="956" spans="2:2" x14ac:dyDescent="0.25">
      <c r="B956" s="72">
        <v>71771</v>
      </c>
    </row>
    <row r="957" spans="2:2" x14ac:dyDescent="0.25">
      <c r="B957" s="72">
        <v>71802</v>
      </c>
    </row>
    <row r="958" spans="2:2" x14ac:dyDescent="0.25">
      <c r="B958" s="72">
        <v>71833</v>
      </c>
    </row>
    <row r="959" spans="2:2" x14ac:dyDescent="0.25">
      <c r="B959" s="72">
        <v>71863</v>
      </c>
    </row>
    <row r="960" spans="2:2" x14ac:dyDescent="0.25">
      <c r="B960" s="72">
        <v>71894</v>
      </c>
    </row>
    <row r="961" spans="2:2" x14ac:dyDescent="0.25">
      <c r="B961" s="72">
        <v>71924</v>
      </c>
    </row>
    <row r="962" spans="2:2" x14ac:dyDescent="0.25">
      <c r="B962" s="72">
        <v>71955</v>
      </c>
    </row>
    <row r="963" spans="2:2" x14ac:dyDescent="0.25">
      <c r="B963" s="72">
        <v>71986</v>
      </c>
    </row>
    <row r="964" spans="2:2" x14ac:dyDescent="0.25">
      <c r="B964" s="72">
        <v>72014</v>
      </c>
    </row>
    <row r="965" spans="2:2" x14ac:dyDescent="0.25">
      <c r="B965" s="72">
        <v>72045</v>
      </c>
    </row>
    <row r="966" spans="2:2" x14ac:dyDescent="0.25">
      <c r="B966" s="72">
        <v>72075</v>
      </c>
    </row>
    <row r="967" spans="2:2" x14ac:dyDescent="0.25">
      <c r="B967" s="72">
        <v>72106</v>
      </c>
    </row>
    <row r="968" spans="2:2" x14ac:dyDescent="0.25">
      <c r="B968" s="72">
        <v>72136</v>
      </c>
    </row>
    <row r="969" spans="2:2" x14ac:dyDescent="0.25">
      <c r="B969" s="72">
        <v>72167</v>
      </c>
    </row>
    <row r="970" spans="2:2" x14ac:dyDescent="0.25">
      <c r="B970" s="72">
        <v>72198</v>
      </c>
    </row>
    <row r="971" spans="2:2" x14ac:dyDescent="0.25">
      <c r="B971" s="72">
        <v>72228</v>
      </c>
    </row>
    <row r="972" spans="2:2" x14ac:dyDescent="0.25">
      <c r="B972" s="72">
        <v>72259</v>
      </c>
    </row>
    <row r="973" spans="2:2" x14ac:dyDescent="0.25">
      <c r="B973" s="72">
        <v>72289</v>
      </c>
    </row>
    <row r="974" spans="2:2" x14ac:dyDescent="0.25">
      <c r="B974" s="72">
        <v>72320</v>
      </c>
    </row>
    <row r="975" spans="2:2" x14ac:dyDescent="0.25">
      <c r="B975" s="72">
        <v>72351</v>
      </c>
    </row>
    <row r="976" spans="2:2" x14ac:dyDescent="0.25">
      <c r="B976" s="72">
        <v>72379</v>
      </c>
    </row>
    <row r="977" spans="2:2" x14ac:dyDescent="0.25">
      <c r="B977" s="72">
        <v>72410</v>
      </c>
    </row>
    <row r="978" spans="2:2" x14ac:dyDescent="0.25">
      <c r="B978" s="72"/>
    </row>
    <row r="979" spans="2:2" x14ac:dyDescent="0.25">
      <c r="B979" s="72"/>
    </row>
    <row r="980" spans="2:2" x14ac:dyDescent="0.25">
      <c r="B980" s="72"/>
    </row>
    <row r="981" spans="2:2" x14ac:dyDescent="0.25">
      <c r="B981" s="72"/>
    </row>
    <row r="982" spans="2:2" x14ac:dyDescent="0.25">
      <c r="B982" s="72"/>
    </row>
    <row r="983" spans="2:2" x14ac:dyDescent="0.25">
      <c r="B983" s="72"/>
    </row>
    <row r="984" spans="2:2" x14ac:dyDescent="0.25">
      <c r="B984" s="72"/>
    </row>
    <row r="985" spans="2:2" x14ac:dyDescent="0.25">
      <c r="B985" s="72"/>
    </row>
    <row r="986" spans="2:2" x14ac:dyDescent="0.25">
      <c r="B986" s="72"/>
    </row>
    <row r="987" spans="2:2" x14ac:dyDescent="0.25">
      <c r="B987" s="72"/>
    </row>
    <row r="988" spans="2:2" x14ac:dyDescent="0.25">
      <c r="B988" s="72"/>
    </row>
    <row r="989" spans="2:2" x14ac:dyDescent="0.25">
      <c r="B989" s="72"/>
    </row>
    <row r="990" spans="2:2" x14ac:dyDescent="0.25">
      <c r="B990" s="72"/>
    </row>
    <row r="991" spans="2:2" x14ac:dyDescent="0.25">
      <c r="B991" s="72"/>
    </row>
    <row r="992" spans="2:2" x14ac:dyDescent="0.25">
      <c r="B992" s="72"/>
    </row>
    <row r="993" spans="2:2" x14ac:dyDescent="0.25">
      <c r="B993" s="72"/>
    </row>
    <row r="994" spans="2:2" x14ac:dyDescent="0.25">
      <c r="B994" s="72"/>
    </row>
    <row r="995" spans="2:2" x14ac:dyDescent="0.25">
      <c r="B995" s="72"/>
    </row>
    <row r="996" spans="2:2" x14ac:dyDescent="0.25">
      <c r="B996" s="72"/>
    </row>
    <row r="997" spans="2:2" x14ac:dyDescent="0.25">
      <c r="B997" s="72"/>
    </row>
    <row r="998" spans="2:2" x14ac:dyDescent="0.25">
      <c r="B998" s="72"/>
    </row>
    <row r="999" spans="2:2" x14ac:dyDescent="0.25">
      <c r="B999" s="72"/>
    </row>
    <row r="1000" spans="2:2" x14ac:dyDescent="0.25">
      <c r="B1000" s="72"/>
    </row>
    <row r="1001" spans="2:2" x14ac:dyDescent="0.25">
      <c r="B1001" s="72"/>
    </row>
    <row r="1002" spans="2:2" x14ac:dyDescent="0.25">
      <c r="B1002" s="72"/>
    </row>
    <row r="1003" spans="2:2" x14ac:dyDescent="0.25">
      <c r="B1003" s="72"/>
    </row>
    <row r="1004" spans="2:2" x14ac:dyDescent="0.25">
      <c r="B1004" s="72"/>
    </row>
    <row r="1005" spans="2:2" x14ac:dyDescent="0.25">
      <c r="B1005" s="72"/>
    </row>
    <row r="1006" spans="2:2" x14ac:dyDescent="0.25">
      <c r="B1006" s="72"/>
    </row>
    <row r="1007" spans="2:2" x14ac:dyDescent="0.25">
      <c r="B1007" s="72"/>
    </row>
    <row r="1008" spans="2:2" x14ac:dyDescent="0.25">
      <c r="B1008" s="72"/>
    </row>
    <row r="1009" spans="2:2" x14ac:dyDescent="0.25">
      <c r="B1009" s="72"/>
    </row>
    <row r="1010" spans="2:2" x14ac:dyDescent="0.25">
      <c r="B1010" s="72"/>
    </row>
    <row r="1011" spans="2:2" x14ac:dyDescent="0.25">
      <c r="B1011" s="72"/>
    </row>
    <row r="1012" spans="2:2" x14ac:dyDescent="0.25">
      <c r="B1012" s="72"/>
    </row>
    <row r="1013" spans="2:2" x14ac:dyDescent="0.25">
      <c r="B1013" s="72"/>
    </row>
    <row r="1014" spans="2:2" x14ac:dyDescent="0.25">
      <c r="B1014" s="72"/>
    </row>
    <row r="1015" spans="2:2" x14ac:dyDescent="0.25">
      <c r="B1015" s="72"/>
    </row>
    <row r="1016" spans="2:2" x14ac:dyDescent="0.25">
      <c r="B1016" s="72"/>
    </row>
    <row r="1017" spans="2:2" x14ac:dyDescent="0.25">
      <c r="B1017" s="72"/>
    </row>
    <row r="1018" spans="2:2" x14ac:dyDescent="0.25">
      <c r="B1018" s="72"/>
    </row>
    <row r="1019" spans="2:2" x14ac:dyDescent="0.25">
      <c r="B1019" s="72"/>
    </row>
    <row r="1020" spans="2:2" x14ac:dyDescent="0.25">
      <c r="B1020" s="72"/>
    </row>
    <row r="1021" spans="2:2" x14ac:dyDescent="0.25">
      <c r="B1021" s="72"/>
    </row>
    <row r="1022" spans="2:2" x14ac:dyDescent="0.25">
      <c r="B1022" s="72"/>
    </row>
    <row r="1023" spans="2:2" x14ac:dyDescent="0.25">
      <c r="B1023" s="72"/>
    </row>
    <row r="1024" spans="2:2" x14ac:dyDescent="0.25">
      <c r="B1024" s="72"/>
    </row>
    <row r="1025" spans="2:2" x14ac:dyDescent="0.25">
      <c r="B1025" s="72"/>
    </row>
    <row r="1026" spans="2:2" x14ac:dyDescent="0.25">
      <c r="B1026" s="72"/>
    </row>
    <row r="1027" spans="2:2" x14ac:dyDescent="0.25">
      <c r="B1027" s="72"/>
    </row>
    <row r="1028" spans="2:2" x14ac:dyDescent="0.25">
      <c r="B1028" s="72"/>
    </row>
    <row r="1029" spans="2:2" x14ac:dyDescent="0.25">
      <c r="B1029" s="72"/>
    </row>
    <row r="1030" spans="2:2" x14ac:dyDescent="0.25">
      <c r="B1030" s="72"/>
    </row>
    <row r="1031" spans="2:2" x14ac:dyDescent="0.25">
      <c r="B1031" s="72"/>
    </row>
    <row r="1032" spans="2:2" x14ac:dyDescent="0.25">
      <c r="B1032" s="72"/>
    </row>
    <row r="1033" spans="2:2" x14ac:dyDescent="0.25">
      <c r="B1033" s="72"/>
    </row>
    <row r="1034" spans="2:2" x14ac:dyDescent="0.25">
      <c r="B1034" s="72"/>
    </row>
    <row r="1035" spans="2:2" x14ac:dyDescent="0.25">
      <c r="B1035" s="72"/>
    </row>
    <row r="1036" spans="2:2" x14ac:dyDescent="0.25">
      <c r="B1036" s="72"/>
    </row>
    <row r="1037" spans="2:2" x14ac:dyDescent="0.25">
      <c r="B1037" s="72"/>
    </row>
    <row r="1038" spans="2:2" x14ac:dyDescent="0.25">
      <c r="B1038" s="72"/>
    </row>
    <row r="1039" spans="2:2" x14ac:dyDescent="0.25">
      <c r="B1039" s="72"/>
    </row>
    <row r="1040" spans="2:2" x14ac:dyDescent="0.25">
      <c r="B1040" s="72"/>
    </row>
    <row r="1041" spans="2:2" x14ac:dyDescent="0.25">
      <c r="B1041" s="72"/>
    </row>
    <row r="1042" spans="2:2" x14ac:dyDescent="0.25">
      <c r="B1042" s="72"/>
    </row>
    <row r="1043" spans="2:2" x14ac:dyDescent="0.25">
      <c r="B1043" s="72"/>
    </row>
    <row r="1044" spans="2:2" x14ac:dyDescent="0.25">
      <c r="B1044" s="72"/>
    </row>
    <row r="1045" spans="2:2" x14ac:dyDescent="0.25">
      <c r="B1045" s="72"/>
    </row>
    <row r="1046" spans="2:2" x14ac:dyDescent="0.25">
      <c r="B1046" s="72"/>
    </row>
    <row r="1047" spans="2:2" x14ac:dyDescent="0.25">
      <c r="B1047" s="72"/>
    </row>
    <row r="1048" spans="2:2" x14ac:dyDescent="0.25">
      <c r="B1048" s="72"/>
    </row>
    <row r="1049" spans="2:2" x14ac:dyDescent="0.25">
      <c r="B1049" s="72"/>
    </row>
    <row r="1050" spans="2:2" x14ac:dyDescent="0.25">
      <c r="B1050" s="72"/>
    </row>
    <row r="1051" spans="2:2" x14ac:dyDescent="0.25">
      <c r="B1051" s="72"/>
    </row>
    <row r="1052" spans="2:2" x14ac:dyDescent="0.25">
      <c r="B1052" s="72"/>
    </row>
    <row r="1053" spans="2:2" x14ac:dyDescent="0.25">
      <c r="B1053" s="72"/>
    </row>
    <row r="1054" spans="2:2" x14ac:dyDescent="0.25">
      <c r="B1054" s="72"/>
    </row>
    <row r="1055" spans="2:2" x14ac:dyDescent="0.25">
      <c r="B1055" s="72"/>
    </row>
    <row r="1056" spans="2:2" x14ac:dyDescent="0.25">
      <c r="B1056" s="72"/>
    </row>
    <row r="1057" spans="2:2" x14ac:dyDescent="0.25">
      <c r="B1057" s="72"/>
    </row>
    <row r="1058" spans="2:2" x14ac:dyDescent="0.25">
      <c r="B1058" s="72"/>
    </row>
    <row r="1059" spans="2:2" x14ac:dyDescent="0.25">
      <c r="B1059" s="72"/>
    </row>
    <row r="1060" spans="2:2" x14ac:dyDescent="0.25">
      <c r="B1060" s="72"/>
    </row>
    <row r="1061" spans="2:2" x14ac:dyDescent="0.25">
      <c r="B1061" s="72"/>
    </row>
    <row r="1062" spans="2:2" x14ac:dyDescent="0.25">
      <c r="B1062" s="72"/>
    </row>
    <row r="1063" spans="2:2" x14ac:dyDescent="0.25">
      <c r="B1063" s="72"/>
    </row>
    <row r="1064" spans="2:2" x14ac:dyDescent="0.25">
      <c r="B1064" s="72"/>
    </row>
    <row r="1065" spans="2:2" x14ac:dyDescent="0.25">
      <c r="B1065" s="72"/>
    </row>
    <row r="1066" spans="2:2" x14ac:dyDescent="0.25">
      <c r="B1066" s="72"/>
    </row>
    <row r="1067" spans="2:2" x14ac:dyDescent="0.25">
      <c r="B1067" s="72"/>
    </row>
    <row r="1068" spans="2:2" x14ac:dyDescent="0.25">
      <c r="B1068" s="72"/>
    </row>
    <row r="1069" spans="2:2" x14ac:dyDescent="0.25">
      <c r="B1069" s="72"/>
    </row>
    <row r="1070" spans="2:2" x14ac:dyDescent="0.25">
      <c r="B1070" s="72"/>
    </row>
    <row r="1071" spans="2:2" x14ac:dyDescent="0.25">
      <c r="B1071" s="72"/>
    </row>
    <row r="1072" spans="2:2" x14ac:dyDescent="0.25">
      <c r="B1072" s="72"/>
    </row>
    <row r="1073" spans="2:2" x14ac:dyDescent="0.25">
      <c r="B1073" s="72"/>
    </row>
    <row r="1074" spans="2:2" x14ac:dyDescent="0.25">
      <c r="B1074" s="72"/>
    </row>
    <row r="1075" spans="2:2" x14ac:dyDescent="0.25">
      <c r="B1075" s="72"/>
    </row>
    <row r="1076" spans="2:2" x14ac:dyDescent="0.25">
      <c r="B1076" s="72"/>
    </row>
    <row r="1077" spans="2:2" x14ac:dyDescent="0.25">
      <c r="B1077" s="72"/>
    </row>
    <row r="1078" spans="2:2" x14ac:dyDescent="0.25">
      <c r="B1078" s="72"/>
    </row>
    <row r="1079" spans="2:2" x14ac:dyDescent="0.25">
      <c r="B1079" s="72"/>
    </row>
    <row r="1080" spans="2:2" x14ac:dyDescent="0.25">
      <c r="B1080" s="72"/>
    </row>
    <row r="1081" spans="2:2" x14ac:dyDescent="0.25">
      <c r="B1081" s="72"/>
    </row>
    <row r="1082" spans="2:2" x14ac:dyDescent="0.25">
      <c r="B1082" s="72"/>
    </row>
    <row r="1083" spans="2:2" x14ac:dyDescent="0.25">
      <c r="B1083" s="72"/>
    </row>
    <row r="1084" spans="2:2" x14ac:dyDescent="0.25">
      <c r="B1084" s="72"/>
    </row>
    <row r="1085" spans="2:2" x14ac:dyDescent="0.25">
      <c r="B1085" s="72"/>
    </row>
    <row r="1086" spans="2:2" x14ac:dyDescent="0.25">
      <c r="B1086" s="72"/>
    </row>
    <row r="1087" spans="2:2" x14ac:dyDescent="0.25">
      <c r="B1087" s="72"/>
    </row>
    <row r="1088" spans="2:2" x14ac:dyDescent="0.25">
      <c r="B1088" s="72"/>
    </row>
    <row r="1089" spans="2:2" x14ac:dyDescent="0.25">
      <c r="B1089" s="72"/>
    </row>
    <row r="1090" spans="2:2" x14ac:dyDescent="0.25">
      <c r="B1090" s="72"/>
    </row>
    <row r="1091" spans="2:2" x14ac:dyDescent="0.25">
      <c r="B1091" s="72"/>
    </row>
    <row r="1092" spans="2:2" x14ac:dyDescent="0.25">
      <c r="B1092" s="72"/>
    </row>
    <row r="1093" spans="2:2" x14ac:dyDescent="0.25">
      <c r="B1093" s="72"/>
    </row>
    <row r="1094" spans="2:2" x14ac:dyDescent="0.25">
      <c r="B1094" s="72"/>
    </row>
    <row r="1095" spans="2:2" x14ac:dyDescent="0.25">
      <c r="B1095" s="72"/>
    </row>
    <row r="1096" spans="2:2" x14ac:dyDescent="0.25">
      <c r="B1096" s="72"/>
    </row>
    <row r="1097" spans="2:2" x14ac:dyDescent="0.25">
      <c r="B1097" s="72"/>
    </row>
    <row r="1098" spans="2:2" x14ac:dyDescent="0.25">
      <c r="B1098" s="72"/>
    </row>
    <row r="1099" spans="2:2" x14ac:dyDescent="0.25">
      <c r="B1099" s="72"/>
    </row>
    <row r="1100" spans="2:2" x14ac:dyDescent="0.25">
      <c r="B1100" s="72"/>
    </row>
    <row r="1101" spans="2:2" x14ac:dyDescent="0.25">
      <c r="B1101" s="72"/>
    </row>
    <row r="1102" spans="2:2" x14ac:dyDescent="0.25">
      <c r="B1102" s="72"/>
    </row>
    <row r="1103" spans="2:2" x14ac:dyDescent="0.25">
      <c r="B1103" s="72"/>
    </row>
    <row r="1104" spans="2:2" x14ac:dyDescent="0.25">
      <c r="B1104" s="72"/>
    </row>
    <row r="1105" spans="2:2" x14ac:dyDescent="0.25">
      <c r="B1105" s="72"/>
    </row>
    <row r="1106" spans="2:2" x14ac:dyDescent="0.25">
      <c r="B1106" s="72"/>
    </row>
    <row r="1107" spans="2:2" x14ac:dyDescent="0.25">
      <c r="B1107" s="72"/>
    </row>
    <row r="1108" spans="2:2" x14ac:dyDescent="0.25">
      <c r="B1108" s="72"/>
    </row>
    <row r="1109" spans="2:2" x14ac:dyDescent="0.25">
      <c r="B1109" s="72"/>
    </row>
    <row r="1110" spans="2:2" x14ac:dyDescent="0.25">
      <c r="B1110" s="72"/>
    </row>
    <row r="1111" spans="2:2" x14ac:dyDescent="0.25">
      <c r="B1111" s="72"/>
    </row>
    <row r="1112" spans="2:2" x14ac:dyDescent="0.25">
      <c r="B1112" s="72"/>
    </row>
    <row r="1113" spans="2:2" x14ac:dyDescent="0.25">
      <c r="B1113" s="72"/>
    </row>
    <row r="1114" spans="2:2" x14ac:dyDescent="0.25">
      <c r="B1114" s="72"/>
    </row>
    <row r="1115" spans="2:2" x14ac:dyDescent="0.25">
      <c r="B1115" s="72"/>
    </row>
    <row r="1116" spans="2:2" x14ac:dyDescent="0.25">
      <c r="B1116" s="72"/>
    </row>
    <row r="1117" spans="2:2" x14ac:dyDescent="0.25">
      <c r="B1117" s="72"/>
    </row>
    <row r="1118" spans="2:2" x14ac:dyDescent="0.25">
      <c r="B1118" s="72"/>
    </row>
    <row r="1119" spans="2:2" x14ac:dyDescent="0.25">
      <c r="B1119" s="72"/>
    </row>
    <row r="1120" spans="2:2" x14ac:dyDescent="0.25">
      <c r="B1120" s="72"/>
    </row>
    <row r="1121" spans="2:2" x14ac:dyDescent="0.25">
      <c r="B1121" s="72"/>
    </row>
    <row r="1122" spans="2:2" x14ac:dyDescent="0.25">
      <c r="B1122" s="72"/>
    </row>
    <row r="1123" spans="2:2" x14ac:dyDescent="0.25">
      <c r="B1123" s="72"/>
    </row>
    <row r="1124" spans="2:2" x14ac:dyDescent="0.25">
      <c r="B1124" s="72"/>
    </row>
    <row r="1125" spans="2:2" x14ac:dyDescent="0.25">
      <c r="B1125" s="72"/>
    </row>
    <row r="1126" spans="2:2" x14ac:dyDescent="0.25">
      <c r="B1126" s="72"/>
    </row>
    <row r="1127" spans="2:2" x14ac:dyDescent="0.25">
      <c r="B1127" s="72"/>
    </row>
    <row r="1128" spans="2:2" x14ac:dyDescent="0.25">
      <c r="B1128" s="72"/>
    </row>
    <row r="1129" spans="2:2" x14ac:dyDescent="0.25">
      <c r="B1129" s="72"/>
    </row>
    <row r="1130" spans="2:2" x14ac:dyDescent="0.25">
      <c r="B1130" s="72"/>
    </row>
    <row r="1131" spans="2:2" x14ac:dyDescent="0.25">
      <c r="B1131" s="72"/>
    </row>
    <row r="1132" spans="2:2" x14ac:dyDescent="0.25">
      <c r="B1132" s="72"/>
    </row>
    <row r="1133" spans="2:2" x14ac:dyDescent="0.25">
      <c r="B1133" s="72"/>
    </row>
    <row r="1134" spans="2:2" x14ac:dyDescent="0.25">
      <c r="B1134" s="72"/>
    </row>
    <row r="1135" spans="2:2" x14ac:dyDescent="0.25">
      <c r="B1135" s="72"/>
    </row>
    <row r="1136" spans="2:2" x14ac:dyDescent="0.25">
      <c r="B1136" s="72"/>
    </row>
    <row r="1137" spans="2:2" x14ac:dyDescent="0.25">
      <c r="B1137" s="72"/>
    </row>
    <row r="1138" spans="2:2" x14ac:dyDescent="0.25">
      <c r="B1138" s="72"/>
    </row>
    <row r="1139" spans="2:2" x14ac:dyDescent="0.25">
      <c r="B1139" s="72"/>
    </row>
    <row r="1140" spans="2:2" x14ac:dyDescent="0.25">
      <c r="B1140" s="72"/>
    </row>
    <row r="1141" spans="2:2" x14ac:dyDescent="0.25">
      <c r="B1141" s="72"/>
    </row>
    <row r="1142" spans="2:2" x14ac:dyDescent="0.25">
      <c r="B1142" s="72"/>
    </row>
    <row r="1143" spans="2:2" x14ac:dyDescent="0.25">
      <c r="B1143" s="72"/>
    </row>
    <row r="1144" spans="2:2" x14ac:dyDescent="0.25">
      <c r="B1144" s="72"/>
    </row>
    <row r="1145" spans="2:2" x14ac:dyDescent="0.25">
      <c r="B1145" s="72"/>
    </row>
    <row r="1146" spans="2:2" x14ac:dyDescent="0.25">
      <c r="B1146" s="72"/>
    </row>
    <row r="1147" spans="2:2" x14ac:dyDescent="0.25">
      <c r="B1147" s="72"/>
    </row>
    <row r="1148" spans="2:2" x14ac:dyDescent="0.25">
      <c r="B1148" s="72"/>
    </row>
    <row r="1149" spans="2:2" x14ac:dyDescent="0.25">
      <c r="B1149" s="72"/>
    </row>
    <row r="1150" spans="2:2" x14ac:dyDescent="0.25">
      <c r="B1150" s="72"/>
    </row>
    <row r="1151" spans="2:2" x14ac:dyDescent="0.25">
      <c r="B1151" s="72"/>
    </row>
    <row r="1152" spans="2:2" x14ac:dyDescent="0.25">
      <c r="B1152" s="72"/>
    </row>
    <row r="1153" spans="2:2" x14ac:dyDescent="0.25">
      <c r="B1153" s="72"/>
    </row>
    <row r="1154" spans="2:2" x14ac:dyDescent="0.25">
      <c r="B1154" s="72"/>
    </row>
    <row r="1155" spans="2:2" x14ac:dyDescent="0.25">
      <c r="B1155" s="72"/>
    </row>
    <row r="1156" spans="2:2" x14ac:dyDescent="0.25">
      <c r="B1156" s="72"/>
    </row>
    <row r="1157" spans="2:2" x14ac:dyDescent="0.25">
      <c r="B1157" s="72"/>
    </row>
    <row r="1158" spans="2:2" x14ac:dyDescent="0.25">
      <c r="B1158" s="72"/>
    </row>
    <row r="1159" spans="2:2" x14ac:dyDescent="0.25">
      <c r="B1159" s="72"/>
    </row>
    <row r="1160" spans="2:2" x14ac:dyDescent="0.25">
      <c r="B1160" s="72"/>
    </row>
    <row r="1161" spans="2:2" x14ac:dyDescent="0.25">
      <c r="B1161" s="72"/>
    </row>
    <row r="1162" spans="2:2" x14ac:dyDescent="0.25">
      <c r="B1162" s="72"/>
    </row>
    <row r="1163" spans="2:2" x14ac:dyDescent="0.25">
      <c r="B1163" s="72"/>
    </row>
    <row r="1164" spans="2:2" x14ac:dyDescent="0.25">
      <c r="B1164" s="72"/>
    </row>
    <row r="1165" spans="2:2" x14ac:dyDescent="0.25">
      <c r="B1165" s="72"/>
    </row>
    <row r="1166" spans="2:2" x14ac:dyDescent="0.25">
      <c r="B1166" s="72"/>
    </row>
    <row r="1167" spans="2:2" x14ac:dyDescent="0.25">
      <c r="B1167" s="72"/>
    </row>
    <row r="1168" spans="2:2" x14ac:dyDescent="0.25">
      <c r="B1168" s="72"/>
    </row>
    <row r="1169" spans="2:2" x14ac:dyDescent="0.25">
      <c r="B1169" s="72"/>
    </row>
    <row r="1170" spans="2:2" x14ac:dyDescent="0.25">
      <c r="B1170" s="72"/>
    </row>
    <row r="1171" spans="2:2" x14ac:dyDescent="0.25">
      <c r="B1171" s="72"/>
    </row>
    <row r="1172" spans="2:2" x14ac:dyDescent="0.25">
      <c r="B1172" s="72"/>
    </row>
    <row r="1173" spans="2:2" x14ac:dyDescent="0.25">
      <c r="B1173" s="72"/>
    </row>
    <row r="1174" spans="2:2" x14ac:dyDescent="0.25">
      <c r="B1174" s="72"/>
    </row>
    <row r="1175" spans="2:2" x14ac:dyDescent="0.25">
      <c r="B1175" s="72"/>
    </row>
    <row r="1176" spans="2:2" x14ac:dyDescent="0.25">
      <c r="B1176" s="72"/>
    </row>
    <row r="1177" spans="2:2" x14ac:dyDescent="0.25">
      <c r="B1177" s="72"/>
    </row>
    <row r="1178" spans="2:2" x14ac:dyDescent="0.25">
      <c r="B1178" s="72"/>
    </row>
    <row r="1179" spans="2:2" x14ac:dyDescent="0.25">
      <c r="B1179" s="72"/>
    </row>
    <row r="1180" spans="2:2" x14ac:dyDescent="0.25">
      <c r="B1180" s="72"/>
    </row>
    <row r="1181" spans="2:2" x14ac:dyDescent="0.25">
      <c r="B1181" s="72"/>
    </row>
    <row r="1182" spans="2:2" x14ac:dyDescent="0.25">
      <c r="B1182" s="72"/>
    </row>
    <row r="1183" spans="2:2" x14ac:dyDescent="0.25">
      <c r="B1183" s="72"/>
    </row>
    <row r="1184" spans="2:2" x14ac:dyDescent="0.25">
      <c r="B1184" s="72"/>
    </row>
    <row r="1185" spans="2:2" x14ac:dyDescent="0.25">
      <c r="B1185" s="72"/>
    </row>
    <row r="1186" spans="2:2" x14ac:dyDescent="0.25">
      <c r="B1186" s="72"/>
    </row>
    <row r="1187" spans="2:2" x14ac:dyDescent="0.25">
      <c r="B1187" s="72"/>
    </row>
    <row r="1188" spans="2:2" x14ac:dyDescent="0.25">
      <c r="B1188" s="72"/>
    </row>
    <row r="1189" spans="2:2" x14ac:dyDescent="0.25">
      <c r="B1189" s="72"/>
    </row>
    <row r="1190" spans="2:2" x14ac:dyDescent="0.25">
      <c r="B1190" s="72"/>
    </row>
    <row r="1191" spans="2:2" x14ac:dyDescent="0.25">
      <c r="B1191" s="72"/>
    </row>
    <row r="1192" spans="2:2" x14ac:dyDescent="0.25">
      <c r="B1192" s="72"/>
    </row>
    <row r="1193" spans="2:2" x14ac:dyDescent="0.25">
      <c r="B1193" s="72"/>
    </row>
    <row r="1194" spans="2:2" x14ac:dyDescent="0.25">
      <c r="B1194" s="72"/>
    </row>
    <row r="1195" spans="2:2" x14ac:dyDescent="0.25">
      <c r="B1195" s="72"/>
    </row>
    <row r="1196" spans="2:2" x14ac:dyDescent="0.25">
      <c r="B1196" s="72"/>
    </row>
    <row r="1197" spans="2:2" x14ac:dyDescent="0.25">
      <c r="B1197" s="72"/>
    </row>
    <row r="1198" spans="2:2" x14ac:dyDescent="0.25">
      <c r="B1198" s="72"/>
    </row>
    <row r="1199" spans="2:2" x14ac:dyDescent="0.25">
      <c r="B1199" s="72"/>
    </row>
    <row r="1200" spans="2:2" x14ac:dyDescent="0.25">
      <c r="B1200" s="72"/>
    </row>
    <row r="1201" spans="2:2" x14ac:dyDescent="0.25">
      <c r="B1201" s="72"/>
    </row>
    <row r="1202" spans="2:2" x14ac:dyDescent="0.25">
      <c r="B1202" s="72"/>
    </row>
    <row r="1203" spans="2:2" x14ac:dyDescent="0.25">
      <c r="B1203" s="72"/>
    </row>
    <row r="1204" spans="2:2" x14ac:dyDescent="0.25">
      <c r="B1204" s="72"/>
    </row>
    <row r="1205" spans="2:2" x14ac:dyDescent="0.25">
      <c r="B1205" s="72"/>
    </row>
    <row r="1206" spans="2:2" x14ac:dyDescent="0.25">
      <c r="B1206" s="72"/>
    </row>
    <row r="1207" spans="2:2" x14ac:dyDescent="0.25">
      <c r="B1207" s="72"/>
    </row>
    <row r="1208" spans="2:2" x14ac:dyDescent="0.25">
      <c r="B1208" s="72"/>
    </row>
    <row r="1209" spans="2:2" x14ac:dyDescent="0.25">
      <c r="B1209" s="72"/>
    </row>
    <row r="1210" spans="2:2" x14ac:dyDescent="0.25">
      <c r="B1210" s="72"/>
    </row>
    <row r="1211" spans="2:2" x14ac:dyDescent="0.25">
      <c r="B1211" s="72"/>
    </row>
    <row r="1212" spans="2:2" x14ac:dyDescent="0.25">
      <c r="B1212" s="72"/>
    </row>
    <row r="1213" spans="2:2" x14ac:dyDescent="0.25">
      <c r="B1213" s="72"/>
    </row>
    <row r="1214" spans="2:2" x14ac:dyDescent="0.25">
      <c r="B1214" s="72"/>
    </row>
    <row r="1215" spans="2:2" x14ac:dyDescent="0.25">
      <c r="B1215" s="72"/>
    </row>
    <row r="1216" spans="2:2" x14ac:dyDescent="0.25">
      <c r="B1216" s="72"/>
    </row>
    <row r="1217" spans="2:2" x14ac:dyDescent="0.25">
      <c r="B1217" s="72"/>
    </row>
    <row r="1218" spans="2:2" x14ac:dyDescent="0.25">
      <c r="B1218" s="72"/>
    </row>
    <row r="1219" spans="2:2" x14ac:dyDescent="0.25">
      <c r="B1219" s="72"/>
    </row>
    <row r="1220" spans="2:2" x14ac:dyDescent="0.25">
      <c r="B1220" s="72"/>
    </row>
    <row r="1221" spans="2:2" x14ac:dyDescent="0.25">
      <c r="B1221" s="72"/>
    </row>
    <row r="1222" spans="2:2" x14ac:dyDescent="0.25">
      <c r="B1222" s="72"/>
    </row>
    <row r="1223" spans="2:2" x14ac:dyDescent="0.25">
      <c r="B1223" s="72"/>
    </row>
    <row r="1224" spans="2:2" x14ac:dyDescent="0.25">
      <c r="B1224" s="72"/>
    </row>
    <row r="1225" spans="2:2" x14ac:dyDescent="0.25">
      <c r="B1225" s="72"/>
    </row>
    <row r="1226" spans="2:2" x14ac:dyDescent="0.25">
      <c r="B1226" s="72"/>
    </row>
    <row r="1227" spans="2:2" x14ac:dyDescent="0.25">
      <c r="B1227" s="72"/>
    </row>
    <row r="1228" spans="2:2" x14ac:dyDescent="0.25">
      <c r="B1228" s="72"/>
    </row>
    <row r="1229" spans="2:2" x14ac:dyDescent="0.25">
      <c r="B1229" s="72"/>
    </row>
    <row r="1230" spans="2:2" x14ac:dyDescent="0.25">
      <c r="B1230" s="72"/>
    </row>
    <row r="1231" spans="2:2" x14ac:dyDescent="0.25">
      <c r="B1231" s="72"/>
    </row>
    <row r="1232" spans="2:2" x14ac:dyDescent="0.25">
      <c r="B1232" s="72"/>
    </row>
    <row r="1233" spans="2:2" x14ac:dyDescent="0.25">
      <c r="B1233" s="72"/>
    </row>
    <row r="1234" spans="2:2" x14ac:dyDescent="0.25">
      <c r="B1234" s="72"/>
    </row>
    <row r="1235" spans="2:2" x14ac:dyDescent="0.25">
      <c r="B1235" s="72"/>
    </row>
    <row r="1236" spans="2:2" x14ac:dyDescent="0.25">
      <c r="B1236" s="72"/>
    </row>
    <row r="1237" spans="2:2" x14ac:dyDescent="0.25">
      <c r="B1237" s="72"/>
    </row>
    <row r="1238" spans="2:2" x14ac:dyDescent="0.25">
      <c r="B1238" s="72"/>
    </row>
    <row r="1239" spans="2:2" x14ac:dyDescent="0.25">
      <c r="B1239" s="72"/>
    </row>
    <row r="1240" spans="2:2" x14ac:dyDescent="0.25">
      <c r="B1240" s="72"/>
    </row>
    <row r="1241" spans="2:2" x14ac:dyDescent="0.25">
      <c r="B1241" s="72"/>
    </row>
    <row r="1242" spans="2:2" x14ac:dyDescent="0.25">
      <c r="B1242" s="72"/>
    </row>
    <row r="1243" spans="2:2" x14ac:dyDescent="0.25">
      <c r="B1243" s="72"/>
    </row>
    <row r="1244" spans="2:2" x14ac:dyDescent="0.25">
      <c r="B1244" s="72"/>
    </row>
    <row r="1245" spans="2:2" x14ac:dyDescent="0.25">
      <c r="B1245" s="72"/>
    </row>
    <row r="1246" spans="2:2" x14ac:dyDescent="0.25">
      <c r="B1246" s="72"/>
    </row>
    <row r="1247" spans="2:2" x14ac:dyDescent="0.25">
      <c r="B1247" s="72"/>
    </row>
    <row r="1248" spans="2:2" x14ac:dyDescent="0.25">
      <c r="B1248" s="72"/>
    </row>
    <row r="1249" spans="2:2" x14ac:dyDescent="0.25">
      <c r="B1249" s="72"/>
    </row>
    <row r="1250" spans="2:2" x14ac:dyDescent="0.25">
      <c r="B1250" s="72"/>
    </row>
    <row r="1251" spans="2:2" x14ac:dyDescent="0.25">
      <c r="B1251" s="72"/>
    </row>
    <row r="1252" spans="2:2" x14ac:dyDescent="0.25">
      <c r="B1252" s="72"/>
    </row>
    <row r="1253" spans="2:2" x14ac:dyDescent="0.25">
      <c r="B1253" s="72"/>
    </row>
    <row r="1254" spans="2:2" x14ac:dyDescent="0.25">
      <c r="B1254" s="72"/>
    </row>
    <row r="1255" spans="2:2" x14ac:dyDescent="0.25">
      <c r="B1255" s="72"/>
    </row>
    <row r="1256" spans="2:2" x14ac:dyDescent="0.25">
      <c r="B1256" s="72"/>
    </row>
    <row r="1257" spans="2:2" x14ac:dyDescent="0.25">
      <c r="B1257" s="72"/>
    </row>
    <row r="1258" spans="2:2" x14ac:dyDescent="0.25">
      <c r="B1258" s="72"/>
    </row>
    <row r="1259" spans="2:2" x14ac:dyDescent="0.25">
      <c r="B1259" s="72"/>
    </row>
    <row r="1260" spans="2:2" x14ac:dyDescent="0.25">
      <c r="B1260" s="72"/>
    </row>
    <row r="1261" spans="2:2" x14ac:dyDescent="0.25">
      <c r="B1261" s="72"/>
    </row>
    <row r="1262" spans="2:2" x14ac:dyDescent="0.25">
      <c r="B1262" s="72"/>
    </row>
    <row r="1263" spans="2:2" x14ac:dyDescent="0.25">
      <c r="B1263" s="72"/>
    </row>
    <row r="1264" spans="2:2" x14ac:dyDescent="0.25">
      <c r="B1264" s="72"/>
    </row>
    <row r="1265" spans="2:2" x14ac:dyDescent="0.25">
      <c r="B1265" s="72"/>
    </row>
    <row r="1266" spans="2:2" x14ac:dyDescent="0.25">
      <c r="B1266" s="72"/>
    </row>
    <row r="1267" spans="2:2" x14ac:dyDescent="0.25">
      <c r="B1267" s="72"/>
    </row>
    <row r="1268" spans="2:2" x14ac:dyDescent="0.25">
      <c r="B1268" s="72"/>
    </row>
    <row r="1269" spans="2:2" x14ac:dyDescent="0.25">
      <c r="B1269" s="72"/>
    </row>
    <row r="1270" spans="2:2" x14ac:dyDescent="0.25">
      <c r="B1270" s="72"/>
    </row>
    <row r="1271" spans="2:2" x14ac:dyDescent="0.25">
      <c r="B1271" s="72"/>
    </row>
    <row r="1272" spans="2:2" x14ac:dyDescent="0.25">
      <c r="B1272" s="72"/>
    </row>
    <row r="1273" spans="2:2" x14ac:dyDescent="0.25">
      <c r="B1273" s="72"/>
    </row>
    <row r="1274" spans="2:2" x14ac:dyDescent="0.25">
      <c r="B1274" s="72"/>
    </row>
    <row r="1275" spans="2:2" x14ac:dyDescent="0.25">
      <c r="B1275" s="72"/>
    </row>
    <row r="1276" spans="2:2" x14ac:dyDescent="0.25">
      <c r="B1276" s="72"/>
    </row>
    <row r="1277" spans="2:2" x14ac:dyDescent="0.25">
      <c r="B1277" s="72"/>
    </row>
    <row r="1278" spans="2:2" x14ac:dyDescent="0.25">
      <c r="B1278" s="72"/>
    </row>
    <row r="1279" spans="2:2" x14ac:dyDescent="0.25">
      <c r="B1279" s="72"/>
    </row>
    <row r="1280" spans="2:2" x14ac:dyDescent="0.25">
      <c r="B1280" s="72"/>
    </row>
    <row r="1281" spans="2:2" x14ac:dyDescent="0.25">
      <c r="B1281" s="72"/>
    </row>
    <row r="1282" spans="2:2" x14ac:dyDescent="0.25">
      <c r="B1282" s="72"/>
    </row>
    <row r="1283" spans="2:2" x14ac:dyDescent="0.25">
      <c r="B1283" s="72"/>
    </row>
    <row r="1284" spans="2:2" x14ac:dyDescent="0.25">
      <c r="B1284" s="72"/>
    </row>
    <row r="1285" spans="2:2" x14ac:dyDescent="0.25">
      <c r="B1285" s="72"/>
    </row>
    <row r="1286" spans="2:2" x14ac:dyDescent="0.25">
      <c r="B1286" s="72"/>
    </row>
    <row r="1287" spans="2:2" x14ac:dyDescent="0.25">
      <c r="B1287" s="72"/>
    </row>
    <row r="1288" spans="2:2" x14ac:dyDescent="0.25">
      <c r="B1288" s="72"/>
    </row>
    <row r="1289" spans="2:2" x14ac:dyDescent="0.25">
      <c r="B1289" s="72"/>
    </row>
    <row r="1290" spans="2:2" x14ac:dyDescent="0.25">
      <c r="B1290" s="72"/>
    </row>
    <row r="1291" spans="2:2" x14ac:dyDescent="0.25">
      <c r="B1291" s="72"/>
    </row>
    <row r="1292" spans="2:2" x14ac:dyDescent="0.25">
      <c r="B1292" s="72"/>
    </row>
    <row r="1293" spans="2:2" x14ac:dyDescent="0.25">
      <c r="B1293" s="72"/>
    </row>
    <row r="1294" spans="2:2" x14ac:dyDescent="0.25">
      <c r="B1294" s="72"/>
    </row>
    <row r="1295" spans="2:2" x14ac:dyDescent="0.25">
      <c r="B1295" s="72"/>
    </row>
    <row r="1296" spans="2:2" x14ac:dyDescent="0.25">
      <c r="B1296" s="72"/>
    </row>
    <row r="1297" spans="2:2" x14ac:dyDescent="0.25">
      <c r="B1297" s="72"/>
    </row>
    <row r="1298" spans="2:2" x14ac:dyDescent="0.25">
      <c r="B1298" s="72"/>
    </row>
    <row r="1299" spans="2:2" x14ac:dyDescent="0.25">
      <c r="B1299" s="72"/>
    </row>
    <row r="1300" spans="2:2" x14ac:dyDescent="0.25">
      <c r="B1300" s="72"/>
    </row>
    <row r="1301" spans="2:2" x14ac:dyDescent="0.25">
      <c r="B1301" s="72"/>
    </row>
    <row r="1302" spans="2:2" x14ac:dyDescent="0.25">
      <c r="B1302" s="72"/>
    </row>
    <row r="1303" spans="2:2" x14ac:dyDescent="0.25">
      <c r="B1303" s="72"/>
    </row>
    <row r="1304" spans="2:2" x14ac:dyDescent="0.25">
      <c r="B1304" s="72"/>
    </row>
    <row r="1305" spans="2:2" x14ac:dyDescent="0.25">
      <c r="B1305" s="72"/>
    </row>
    <row r="1306" spans="2:2" x14ac:dyDescent="0.25">
      <c r="B1306" s="72"/>
    </row>
    <row r="1307" spans="2:2" x14ac:dyDescent="0.25">
      <c r="B1307" s="72"/>
    </row>
    <row r="1308" spans="2:2" x14ac:dyDescent="0.25">
      <c r="B1308" s="72"/>
    </row>
    <row r="1309" spans="2:2" x14ac:dyDescent="0.25">
      <c r="B1309" s="72"/>
    </row>
    <row r="1310" spans="2:2" x14ac:dyDescent="0.25">
      <c r="B1310" s="72"/>
    </row>
    <row r="1311" spans="2:2" x14ac:dyDescent="0.25">
      <c r="B1311" s="72"/>
    </row>
    <row r="1312" spans="2:2" x14ac:dyDescent="0.25">
      <c r="B1312" s="72"/>
    </row>
    <row r="1313" spans="2:2" x14ac:dyDescent="0.25">
      <c r="B1313" s="72"/>
    </row>
    <row r="1314" spans="2:2" x14ac:dyDescent="0.25">
      <c r="B1314" s="72"/>
    </row>
    <row r="1315" spans="2:2" x14ac:dyDescent="0.25">
      <c r="B1315" s="72"/>
    </row>
    <row r="1316" spans="2:2" x14ac:dyDescent="0.25">
      <c r="B1316" s="72"/>
    </row>
    <row r="1317" spans="2:2" x14ac:dyDescent="0.25">
      <c r="B1317" s="72"/>
    </row>
    <row r="1318" spans="2:2" x14ac:dyDescent="0.25">
      <c r="B1318" s="72"/>
    </row>
    <row r="1319" spans="2:2" x14ac:dyDescent="0.25">
      <c r="B1319" s="72"/>
    </row>
    <row r="1320" spans="2:2" x14ac:dyDescent="0.25">
      <c r="B1320" s="72"/>
    </row>
    <row r="1321" spans="2:2" x14ac:dyDescent="0.25">
      <c r="B1321" s="72"/>
    </row>
    <row r="1322" spans="2:2" x14ac:dyDescent="0.25">
      <c r="B1322" s="72"/>
    </row>
    <row r="1323" spans="2:2" x14ac:dyDescent="0.25">
      <c r="B1323" s="72"/>
    </row>
    <row r="1324" spans="2:2" x14ac:dyDescent="0.25">
      <c r="B1324" s="72"/>
    </row>
    <row r="1325" spans="2:2" x14ac:dyDescent="0.25">
      <c r="B1325" s="72"/>
    </row>
    <row r="1326" spans="2:2" x14ac:dyDescent="0.25">
      <c r="B1326" s="72"/>
    </row>
    <row r="1327" spans="2:2" x14ac:dyDescent="0.25">
      <c r="B1327" s="72"/>
    </row>
    <row r="1328" spans="2:2" x14ac:dyDescent="0.25">
      <c r="B1328" s="72"/>
    </row>
    <row r="1329" spans="2:2" x14ac:dyDescent="0.25">
      <c r="B1329" s="72"/>
    </row>
    <row r="1330" spans="2:2" x14ac:dyDescent="0.25">
      <c r="B1330" s="72"/>
    </row>
    <row r="1331" spans="2:2" x14ac:dyDescent="0.25">
      <c r="B1331" s="72"/>
    </row>
    <row r="1332" spans="2:2" x14ac:dyDescent="0.25">
      <c r="B1332" s="72"/>
    </row>
    <row r="1333" spans="2:2" x14ac:dyDescent="0.25">
      <c r="B1333" s="72"/>
    </row>
    <row r="1334" spans="2:2" x14ac:dyDescent="0.25">
      <c r="B1334" s="72"/>
    </row>
    <row r="1335" spans="2:2" x14ac:dyDescent="0.25">
      <c r="B1335" s="72"/>
    </row>
    <row r="1336" spans="2:2" x14ac:dyDescent="0.25">
      <c r="B1336" s="72"/>
    </row>
  </sheetData>
  <autoFilter ref="A1:B1336" xr:uid="{FEEFE46C-3C61-4870-AF0D-7A4480FD7266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5" tint="0.39997558519241921"/>
  </sheetPr>
  <dimension ref="A1:M121"/>
  <sheetViews>
    <sheetView zoomScale="85" zoomScaleNormal="85" workbookViewId="0"/>
  </sheetViews>
  <sheetFormatPr baseColWidth="10" defaultColWidth="9.140625" defaultRowHeight="15" x14ac:dyDescent="0.25"/>
  <cols>
    <col min="1" max="1" width="26.85546875" bestFit="1" customWidth="1"/>
    <col min="2" max="2" width="21.85546875" customWidth="1"/>
    <col min="3" max="3" width="16.140625" customWidth="1"/>
    <col min="4" max="4" width="22.85546875" customWidth="1"/>
    <col min="5" max="5" width="17.85546875" customWidth="1"/>
    <col min="6" max="6" width="18.85546875" customWidth="1"/>
    <col min="7" max="7" width="27" customWidth="1"/>
    <col min="8" max="8" width="17.85546875" customWidth="1"/>
    <col min="9" max="10" width="19.85546875" customWidth="1"/>
    <col min="11" max="13" width="17.85546875" customWidth="1"/>
  </cols>
  <sheetData>
    <row r="1" spans="1:13" s="84" customFormat="1" ht="45" x14ac:dyDescent="0.25">
      <c r="B1" s="85"/>
      <c r="C1" s="85"/>
      <c r="D1" s="85" t="s">
        <v>69</v>
      </c>
      <c r="E1" s="85" t="s">
        <v>70</v>
      </c>
      <c r="F1" s="85" t="s">
        <v>71</v>
      </c>
      <c r="G1" s="85" t="s">
        <v>72</v>
      </c>
      <c r="H1" s="86" t="s">
        <v>106</v>
      </c>
      <c r="I1" s="86" t="s">
        <v>107</v>
      </c>
      <c r="J1" s="86" t="s">
        <v>103</v>
      </c>
      <c r="K1" s="86" t="s">
        <v>108</v>
      </c>
      <c r="L1" s="86" t="s">
        <v>0</v>
      </c>
      <c r="M1" s="86" t="s">
        <v>73</v>
      </c>
    </row>
    <row r="2" spans="1:13" ht="15" customHeight="1" x14ac:dyDescent="0.25">
      <c r="A2" t="str">
        <f>+B2&amp;C2</f>
        <v>ALFA45169</v>
      </c>
      <c r="B2" s="87" t="s">
        <v>1</v>
      </c>
      <c r="C2" s="88">
        <v>45169</v>
      </c>
      <c r="D2" s="90">
        <v>31597</v>
      </c>
      <c r="E2" s="90">
        <v>5926</v>
      </c>
      <c r="F2" s="90">
        <v>814</v>
      </c>
      <c r="G2" s="90">
        <v>38337</v>
      </c>
      <c r="H2" s="89">
        <v>138510.35</v>
      </c>
      <c r="I2" s="89">
        <v>39932.629999999997</v>
      </c>
      <c r="J2" s="90">
        <v>98578</v>
      </c>
      <c r="K2" s="90">
        <v>2013</v>
      </c>
      <c r="L2" s="90">
        <v>100591</v>
      </c>
      <c r="M2" s="90">
        <v>62254</v>
      </c>
    </row>
    <row r="3" spans="1:13" ht="15" customHeight="1" x14ac:dyDescent="0.25">
      <c r="A3" t="str">
        <f t="shared" ref="A3:A58" si="0">+B3&amp;C3</f>
        <v>ALFA45199</v>
      </c>
      <c r="B3" s="87" t="s">
        <v>1</v>
      </c>
      <c r="C3" s="88">
        <v>45199</v>
      </c>
      <c r="D3" s="90">
        <v>33625</v>
      </c>
      <c r="E3" s="90">
        <v>6045</v>
      </c>
      <c r="F3" s="90">
        <v>769</v>
      </c>
      <c r="G3" s="90">
        <v>40440</v>
      </c>
      <c r="H3" s="89">
        <v>139847.20000000001</v>
      </c>
      <c r="I3" s="89">
        <v>39249.01</v>
      </c>
      <c r="J3" s="90">
        <v>100598</v>
      </c>
      <c r="K3" s="90">
        <v>2013</v>
      </c>
      <c r="L3" s="90">
        <v>102611</v>
      </c>
      <c r="M3" s="90">
        <v>62171</v>
      </c>
    </row>
    <row r="4" spans="1:13" ht="15" customHeight="1" x14ac:dyDescent="0.25">
      <c r="A4" t="str">
        <f t="shared" si="0"/>
        <v>ALFA45230</v>
      </c>
      <c r="B4" s="87" t="s">
        <v>1</v>
      </c>
      <c r="C4" s="88">
        <v>45230</v>
      </c>
      <c r="D4" s="90">
        <v>34484</v>
      </c>
      <c r="E4" s="90">
        <v>6785</v>
      </c>
      <c r="F4" s="90">
        <v>992</v>
      </c>
      <c r="G4" s="90">
        <v>42261</v>
      </c>
      <c r="H4" s="89">
        <v>141024.59</v>
      </c>
      <c r="I4" s="89">
        <v>39222.629999999997</v>
      </c>
      <c r="J4" s="90">
        <v>101802</v>
      </c>
      <c r="K4" s="90">
        <v>2013</v>
      </c>
      <c r="L4" s="90">
        <v>103815</v>
      </c>
      <c r="M4" s="90">
        <v>61553</v>
      </c>
    </row>
    <row r="5" spans="1:13" ht="15" customHeight="1" x14ac:dyDescent="0.25">
      <c r="A5" t="str">
        <f t="shared" si="0"/>
        <v>ALLIANZ45169</v>
      </c>
      <c r="B5" s="87" t="s">
        <v>94</v>
      </c>
      <c r="C5" s="88">
        <v>45169</v>
      </c>
      <c r="D5" s="90">
        <v>189132</v>
      </c>
      <c r="E5" s="90">
        <v>7243</v>
      </c>
      <c r="F5" s="90">
        <v>959</v>
      </c>
      <c r="G5" s="90">
        <v>197335</v>
      </c>
      <c r="H5" s="89">
        <v>273585.91999999998</v>
      </c>
      <c r="I5" s="89">
        <v>19000.650000000001</v>
      </c>
      <c r="J5" s="90">
        <v>254585</v>
      </c>
      <c r="K5" s="90">
        <v>3447</v>
      </c>
      <c r="L5" s="90">
        <v>258033</v>
      </c>
      <c r="M5" s="90">
        <v>60698</v>
      </c>
    </row>
    <row r="6" spans="1:13" ht="15" customHeight="1" x14ac:dyDescent="0.25">
      <c r="A6" t="str">
        <f t="shared" si="0"/>
        <v>ALLIANZ45199</v>
      </c>
      <c r="B6" s="87" t="s">
        <v>94</v>
      </c>
      <c r="C6" s="88">
        <v>45199</v>
      </c>
      <c r="D6" s="90">
        <v>191909</v>
      </c>
      <c r="E6" s="90">
        <v>6992</v>
      </c>
      <c r="F6" s="90">
        <v>1351</v>
      </c>
      <c r="G6" s="90">
        <v>200252</v>
      </c>
      <c r="H6" s="89">
        <v>275019.21999999997</v>
      </c>
      <c r="I6" s="89">
        <v>25656.14</v>
      </c>
      <c r="J6" s="90">
        <v>249363</v>
      </c>
      <c r="K6" s="90">
        <v>9915</v>
      </c>
      <c r="L6" s="90">
        <v>259278</v>
      </c>
      <c r="M6" s="90">
        <v>59026</v>
      </c>
    </row>
    <row r="7" spans="1:13" ht="15" customHeight="1" x14ac:dyDescent="0.25">
      <c r="A7" t="str">
        <f t="shared" si="0"/>
        <v>ALLIANZ45230</v>
      </c>
      <c r="B7" s="87" t="s">
        <v>94</v>
      </c>
      <c r="C7" s="88">
        <v>45230</v>
      </c>
      <c r="D7" s="90">
        <v>188275</v>
      </c>
      <c r="E7" s="90">
        <v>7357</v>
      </c>
      <c r="F7" s="90">
        <v>2552</v>
      </c>
      <c r="G7" s="90">
        <v>198183</v>
      </c>
      <c r="H7" s="89">
        <v>279629.89</v>
      </c>
      <c r="I7" s="89">
        <v>25712.07</v>
      </c>
      <c r="J7" s="90">
        <v>253918</v>
      </c>
      <c r="K7" s="90">
        <v>10207</v>
      </c>
      <c r="L7" s="90">
        <v>264125</v>
      </c>
      <c r="M7" s="90">
        <v>65941</v>
      </c>
    </row>
    <row r="8" spans="1:13" ht="15" customHeight="1" x14ac:dyDescent="0.25">
      <c r="A8" t="str">
        <f t="shared" si="0"/>
        <v>AXA COLPATRIA45169</v>
      </c>
      <c r="B8" s="87" t="s">
        <v>2</v>
      </c>
      <c r="C8" s="88">
        <v>45169</v>
      </c>
      <c r="D8" s="90">
        <v>211382</v>
      </c>
      <c r="E8" s="90">
        <v>17869</v>
      </c>
      <c r="F8" s="90">
        <v>12755</v>
      </c>
      <c r="G8" s="90">
        <v>242006</v>
      </c>
      <c r="H8" s="89">
        <v>417589.19</v>
      </c>
      <c r="I8" s="89">
        <v>36310.050000000003</v>
      </c>
      <c r="J8" s="90">
        <v>381279</v>
      </c>
      <c r="K8" s="90">
        <v>27585</v>
      </c>
      <c r="L8" s="90">
        <v>408864</v>
      </c>
      <c r="M8" s="90">
        <v>166858</v>
      </c>
    </row>
    <row r="9" spans="1:13" ht="15" customHeight="1" x14ac:dyDescent="0.25">
      <c r="A9" t="str">
        <f t="shared" si="0"/>
        <v>AXA COLPATRIA45199</v>
      </c>
      <c r="B9" s="87" t="s">
        <v>2</v>
      </c>
      <c r="C9" s="88">
        <v>45199</v>
      </c>
      <c r="D9" s="90">
        <v>209785</v>
      </c>
      <c r="E9" s="90">
        <v>16384</v>
      </c>
      <c r="F9" s="90">
        <v>9826</v>
      </c>
      <c r="G9" s="90">
        <v>235995</v>
      </c>
      <c r="H9" s="89">
        <v>405857.11</v>
      </c>
      <c r="I9" s="89">
        <v>43967.34</v>
      </c>
      <c r="J9" s="90">
        <v>361890</v>
      </c>
      <c r="K9" s="90">
        <v>35206</v>
      </c>
      <c r="L9" s="90">
        <v>397096</v>
      </c>
      <c r="M9" s="90">
        <v>161101</v>
      </c>
    </row>
    <row r="10" spans="1:13" ht="15" customHeight="1" x14ac:dyDescent="0.25">
      <c r="A10" t="str">
        <f t="shared" si="0"/>
        <v>AXA COLPATRIA45230</v>
      </c>
      <c r="B10" s="87" t="s">
        <v>2</v>
      </c>
      <c r="C10" s="88">
        <v>45230</v>
      </c>
      <c r="D10" s="90">
        <v>209879</v>
      </c>
      <c r="E10" s="90">
        <v>16697</v>
      </c>
      <c r="F10" s="90">
        <v>12363</v>
      </c>
      <c r="G10" s="90">
        <v>238939</v>
      </c>
      <c r="H10" s="89">
        <v>412070.79</v>
      </c>
      <c r="I10" s="89">
        <v>45455.11</v>
      </c>
      <c r="J10" s="90">
        <v>366616</v>
      </c>
      <c r="K10" s="90">
        <v>35841</v>
      </c>
      <c r="L10" s="90">
        <v>402456</v>
      </c>
      <c r="M10" s="90">
        <v>163518</v>
      </c>
    </row>
    <row r="11" spans="1:13" ht="15" customHeight="1" x14ac:dyDescent="0.25">
      <c r="A11" t="str">
        <f t="shared" si="0"/>
        <v>BBVA SEGUROS45169</v>
      </c>
      <c r="B11" s="87" t="s">
        <v>3</v>
      </c>
      <c r="C11" s="88">
        <v>45169</v>
      </c>
      <c r="D11" s="90">
        <v>23408</v>
      </c>
      <c r="E11" s="90">
        <v>6004</v>
      </c>
      <c r="F11" s="90">
        <v>1288</v>
      </c>
      <c r="G11" s="90">
        <v>30700</v>
      </c>
      <c r="H11" s="89">
        <v>160113.98000000001</v>
      </c>
      <c r="I11" s="89">
        <v>4216.6000000000004</v>
      </c>
      <c r="J11" s="90">
        <v>155897</v>
      </c>
      <c r="K11" s="90">
        <v>1477</v>
      </c>
      <c r="L11" s="90">
        <v>157374</v>
      </c>
      <c r="M11" s="90">
        <v>126674</v>
      </c>
    </row>
    <row r="12" spans="1:13" ht="15" customHeight="1" x14ac:dyDescent="0.25">
      <c r="A12" t="str">
        <f t="shared" si="0"/>
        <v>BBVA SEGUROS45199</v>
      </c>
      <c r="B12" s="87" t="s">
        <v>3</v>
      </c>
      <c r="C12" s="88">
        <v>45199</v>
      </c>
      <c r="D12" s="90">
        <v>23277</v>
      </c>
      <c r="E12" s="90">
        <v>6401</v>
      </c>
      <c r="F12" s="90">
        <v>1284</v>
      </c>
      <c r="G12" s="90">
        <v>30962</v>
      </c>
      <c r="H12" s="89">
        <v>163249.42000000001</v>
      </c>
      <c r="I12" s="89">
        <v>4509.08</v>
      </c>
      <c r="J12" s="90">
        <v>158740</v>
      </c>
      <c r="K12" s="90">
        <v>1894</v>
      </c>
      <c r="L12" s="90">
        <v>160635</v>
      </c>
      <c r="M12" s="90">
        <v>129672</v>
      </c>
    </row>
    <row r="13" spans="1:13" ht="15" customHeight="1" x14ac:dyDescent="0.25">
      <c r="A13" t="str">
        <f t="shared" si="0"/>
        <v>BBVA SEGUROS45230</v>
      </c>
      <c r="B13" s="87" t="s">
        <v>3</v>
      </c>
      <c r="C13" s="88">
        <v>45230</v>
      </c>
      <c r="D13" s="90">
        <v>23483</v>
      </c>
      <c r="E13" s="90">
        <v>6820</v>
      </c>
      <c r="F13" s="90">
        <v>1168</v>
      </c>
      <c r="G13" s="90">
        <v>31472</v>
      </c>
      <c r="H13" s="89">
        <v>168931.19</v>
      </c>
      <c r="I13" s="89">
        <v>4541.12</v>
      </c>
      <c r="J13" s="90">
        <v>164390</v>
      </c>
      <c r="K13" s="90">
        <v>1330</v>
      </c>
      <c r="L13" s="90">
        <v>165720</v>
      </c>
      <c r="M13" s="90">
        <v>134248</v>
      </c>
    </row>
    <row r="14" spans="1:13" ht="15" customHeight="1" x14ac:dyDescent="0.25">
      <c r="A14" t="str">
        <f t="shared" si="0"/>
        <v>BERKLEY45169</v>
      </c>
      <c r="B14" s="87" t="s">
        <v>4</v>
      </c>
      <c r="C14" s="88">
        <v>45169</v>
      </c>
      <c r="D14" s="90">
        <v>11231</v>
      </c>
      <c r="E14" s="90">
        <v>192</v>
      </c>
      <c r="F14" s="90">
        <v>2755</v>
      </c>
      <c r="G14" s="90">
        <v>14178</v>
      </c>
      <c r="H14" s="89">
        <v>37146.449999999997</v>
      </c>
      <c r="I14" s="89">
        <v>771.86</v>
      </c>
      <c r="J14" s="90">
        <v>36375</v>
      </c>
      <c r="K14" s="90">
        <v>772</v>
      </c>
      <c r="L14" s="90">
        <v>37146</v>
      </c>
      <c r="M14" s="90">
        <v>22969</v>
      </c>
    </row>
    <row r="15" spans="1:13" ht="15" customHeight="1" x14ac:dyDescent="0.25">
      <c r="A15" t="str">
        <f t="shared" si="0"/>
        <v>BERKLEY45199</v>
      </c>
      <c r="B15" s="87" t="s">
        <v>4</v>
      </c>
      <c r="C15" s="88">
        <v>45199</v>
      </c>
      <c r="D15" s="90">
        <v>11253</v>
      </c>
      <c r="E15" s="90">
        <v>163</v>
      </c>
      <c r="F15" s="90">
        <v>2729</v>
      </c>
      <c r="G15" s="90">
        <v>14145</v>
      </c>
      <c r="H15" s="89">
        <v>36584.720000000001</v>
      </c>
      <c r="I15" s="89">
        <v>1400.15</v>
      </c>
      <c r="J15" s="90">
        <v>35185</v>
      </c>
      <c r="K15" s="90">
        <v>1400</v>
      </c>
      <c r="L15" s="90">
        <v>36585</v>
      </c>
      <c r="M15" s="90">
        <v>22440</v>
      </c>
    </row>
    <row r="16" spans="1:13" ht="15" customHeight="1" x14ac:dyDescent="0.25">
      <c r="A16" t="str">
        <f t="shared" si="0"/>
        <v>BERKLEY45230</v>
      </c>
      <c r="B16" s="87" t="s">
        <v>4</v>
      </c>
      <c r="C16" s="88">
        <v>45230</v>
      </c>
      <c r="D16" s="90">
        <v>11493</v>
      </c>
      <c r="E16" s="90">
        <v>209</v>
      </c>
      <c r="F16" s="90">
        <v>2787</v>
      </c>
      <c r="G16" s="90">
        <v>14488</v>
      </c>
      <c r="H16" s="89">
        <v>38417.03</v>
      </c>
      <c r="I16" s="89">
        <v>1400.15</v>
      </c>
      <c r="J16" s="90">
        <v>37017</v>
      </c>
      <c r="K16" s="90">
        <v>1400</v>
      </c>
      <c r="L16" s="90">
        <v>38417</v>
      </c>
      <c r="M16" s="90">
        <v>23929</v>
      </c>
    </row>
    <row r="17" spans="1:13" ht="15" customHeight="1" x14ac:dyDescent="0.25">
      <c r="A17" t="str">
        <f t="shared" si="0"/>
        <v>BOLIVAR45169</v>
      </c>
      <c r="B17" s="87" t="s">
        <v>5</v>
      </c>
      <c r="C17" s="88">
        <v>45169</v>
      </c>
      <c r="D17" s="90">
        <v>244617</v>
      </c>
      <c r="E17" s="90">
        <v>8697</v>
      </c>
      <c r="F17" s="90">
        <v>41907</v>
      </c>
      <c r="G17" s="90">
        <v>295221</v>
      </c>
      <c r="H17" s="89">
        <v>1402039.78</v>
      </c>
      <c r="I17" s="89">
        <v>858641.38</v>
      </c>
      <c r="J17" s="90">
        <v>543398</v>
      </c>
      <c r="K17" s="90">
        <v>0</v>
      </c>
      <c r="L17" s="90">
        <v>543398</v>
      </c>
      <c r="M17" s="90">
        <v>248178</v>
      </c>
    </row>
    <row r="18" spans="1:13" ht="15" customHeight="1" x14ac:dyDescent="0.25">
      <c r="A18" t="str">
        <f t="shared" si="0"/>
        <v>BOLIVAR45199</v>
      </c>
      <c r="B18" s="87" t="s">
        <v>5</v>
      </c>
      <c r="C18" s="88">
        <v>45199</v>
      </c>
      <c r="D18" s="90">
        <v>251578</v>
      </c>
      <c r="E18" s="90">
        <v>9566</v>
      </c>
      <c r="F18" s="90">
        <v>33664</v>
      </c>
      <c r="G18" s="90">
        <v>294809</v>
      </c>
      <c r="H18" s="89">
        <v>1372010.14</v>
      </c>
      <c r="I18" s="89">
        <v>850254.12</v>
      </c>
      <c r="J18" s="90">
        <v>521756</v>
      </c>
      <c r="K18" s="90">
        <v>0</v>
      </c>
      <c r="L18" s="90">
        <v>521756</v>
      </c>
      <c r="M18" s="90">
        <v>226947</v>
      </c>
    </row>
    <row r="19" spans="1:13" ht="15" customHeight="1" x14ac:dyDescent="0.25">
      <c r="A19" t="str">
        <f t="shared" si="0"/>
        <v>BOLIVAR45230</v>
      </c>
      <c r="B19" s="87" t="s">
        <v>5</v>
      </c>
      <c r="C19" s="88">
        <v>45230</v>
      </c>
      <c r="D19" s="90">
        <v>250972</v>
      </c>
      <c r="E19" s="90">
        <v>8989</v>
      </c>
      <c r="F19" s="90">
        <v>39588</v>
      </c>
      <c r="G19" s="90">
        <v>299549</v>
      </c>
      <c r="H19" s="89">
        <v>1391322.85</v>
      </c>
      <c r="I19" s="89">
        <v>853357.87</v>
      </c>
      <c r="J19" s="90">
        <v>537965</v>
      </c>
      <c r="K19" s="90">
        <v>5906</v>
      </c>
      <c r="L19" s="90">
        <v>543871</v>
      </c>
      <c r="M19" s="90">
        <v>244321</v>
      </c>
    </row>
    <row r="20" spans="1:13" ht="15" customHeight="1" x14ac:dyDescent="0.25">
      <c r="A20" t="str">
        <f t="shared" si="0"/>
        <v>CARDIF45169</v>
      </c>
      <c r="B20" s="87" t="s">
        <v>6</v>
      </c>
      <c r="C20" s="88">
        <v>45169</v>
      </c>
      <c r="D20" s="90">
        <v>239171</v>
      </c>
      <c r="E20" s="90">
        <v>9616</v>
      </c>
      <c r="F20" s="90">
        <v>6082</v>
      </c>
      <c r="G20" s="90">
        <v>254868</v>
      </c>
      <c r="H20" s="89">
        <v>590429.77</v>
      </c>
      <c r="I20" s="89">
        <v>83017.27</v>
      </c>
      <c r="J20" s="90">
        <v>507412</v>
      </c>
      <c r="K20" s="90">
        <v>38230</v>
      </c>
      <c r="L20" s="90">
        <v>545643</v>
      </c>
      <c r="M20" s="90">
        <v>290775</v>
      </c>
    </row>
    <row r="21" spans="1:13" ht="15" customHeight="1" x14ac:dyDescent="0.25">
      <c r="A21" t="str">
        <f t="shared" si="0"/>
        <v>CARDIF45199</v>
      </c>
      <c r="B21" s="87" t="s">
        <v>6</v>
      </c>
      <c r="C21" s="88">
        <v>45199</v>
      </c>
      <c r="D21" s="90">
        <v>238720</v>
      </c>
      <c r="E21" s="90">
        <v>8019</v>
      </c>
      <c r="F21" s="90">
        <v>6980</v>
      </c>
      <c r="G21" s="90">
        <v>253718</v>
      </c>
      <c r="H21" s="89">
        <v>582669.97</v>
      </c>
      <c r="I21" s="89">
        <v>88655.97</v>
      </c>
      <c r="J21" s="90">
        <v>494014</v>
      </c>
      <c r="K21" s="90">
        <v>38058</v>
      </c>
      <c r="L21" s="90">
        <v>532072</v>
      </c>
      <c r="M21" s="90">
        <v>278353</v>
      </c>
    </row>
    <row r="22" spans="1:13" ht="15" customHeight="1" x14ac:dyDescent="0.25">
      <c r="A22" t="str">
        <f t="shared" si="0"/>
        <v>CARDIF45230</v>
      </c>
      <c r="B22" s="87" t="s">
        <v>6</v>
      </c>
      <c r="C22" s="88">
        <v>45230</v>
      </c>
      <c r="D22" s="90">
        <v>235924</v>
      </c>
      <c r="E22" s="90">
        <v>8352</v>
      </c>
      <c r="F22" s="90">
        <v>6914</v>
      </c>
      <c r="G22" s="90">
        <v>251190</v>
      </c>
      <c r="H22" s="89">
        <v>602331.79</v>
      </c>
      <c r="I22" s="89">
        <v>91927.49</v>
      </c>
      <c r="J22" s="90">
        <v>510404</v>
      </c>
      <c r="K22" s="90">
        <v>37679</v>
      </c>
      <c r="L22" s="90">
        <v>548083</v>
      </c>
      <c r="M22" s="90">
        <v>296893</v>
      </c>
    </row>
    <row r="23" spans="1:13" ht="15" customHeight="1" x14ac:dyDescent="0.25">
      <c r="A23" t="str">
        <f t="shared" si="0"/>
        <v>CHUBB45169</v>
      </c>
      <c r="B23" s="87" t="s">
        <v>7</v>
      </c>
      <c r="C23" s="88">
        <v>45169</v>
      </c>
      <c r="D23" s="90">
        <v>67460</v>
      </c>
      <c r="E23" s="90">
        <v>9261</v>
      </c>
      <c r="F23" s="90">
        <v>39394</v>
      </c>
      <c r="G23" s="90">
        <v>116115</v>
      </c>
      <c r="H23" s="89">
        <v>272979.44</v>
      </c>
      <c r="I23" s="89">
        <v>50348.31</v>
      </c>
      <c r="J23" s="90">
        <v>222631</v>
      </c>
      <c r="K23" s="90">
        <v>17417</v>
      </c>
      <c r="L23" s="90">
        <v>240048</v>
      </c>
      <c r="M23" s="90">
        <v>123934</v>
      </c>
    </row>
    <row r="24" spans="1:13" ht="15" customHeight="1" x14ac:dyDescent="0.25">
      <c r="A24" t="str">
        <f t="shared" si="0"/>
        <v>CHUBB45199</v>
      </c>
      <c r="B24" s="87" t="s">
        <v>7</v>
      </c>
      <c r="C24" s="88">
        <v>45199</v>
      </c>
      <c r="D24" s="90">
        <v>66525</v>
      </c>
      <c r="E24" s="90">
        <v>8496</v>
      </c>
      <c r="F24" s="90">
        <v>37717</v>
      </c>
      <c r="G24" s="90">
        <v>112739</v>
      </c>
      <c r="H24" s="89">
        <v>271789.06</v>
      </c>
      <c r="I24" s="89">
        <v>51192.89</v>
      </c>
      <c r="J24" s="90">
        <v>220596</v>
      </c>
      <c r="K24" s="90">
        <v>16911</v>
      </c>
      <c r="L24" s="90">
        <v>237507</v>
      </c>
      <c r="M24" s="90">
        <v>124768</v>
      </c>
    </row>
    <row r="25" spans="1:13" ht="15" customHeight="1" x14ac:dyDescent="0.25">
      <c r="A25" t="str">
        <f t="shared" si="0"/>
        <v>CHUBB45230</v>
      </c>
      <c r="B25" s="87" t="s">
        <v>7</v>
      </c>
      <c r="C25" s="88">
        <v>45230</v>
      </c>
      <c r="D25" s="90">
        <v>66740</v>
      </c>
      <c r="E25" s="90">
        <v>9030</v>
      </c>
      <c r="F25" s="90">
        <v>38227</v>
      </c>
      <c r="G25" s="90">
        <v>113997</v>
      </c>
      <c r="H25" s="89">
        <v>270142.69</v>
      </c>
      <c r="I25" s="89">
        <v>50823.92</v>
      </c>
      <c r="J25" s="90">
        <v>219319</v>
      </c>
      <c r="K25" s="90">
        <v>17100</v>
      </c>
      <c r="L25" s="90">
        <v>236418</v>
      </c>
      <c r="M25" s="90">
        <v>122421</v>
      </c>
    </row>
    <row r="26" spans="1:13" ht="15" customHeight="1" x14ac:dyDescent="0.25">
      <c r="A26" t="str">
        <f t="shared" si="0"/>
        <v>COFACE45169</v>
      </c>
      <c r="B26" s="87" t="s">
        <v>95</v>
      </c>
      <c r="C26" s="88">
        <v>45169</v>
      </c>
      <c r="D26" s="90">
        <v>2125</v>
      </c>
      <c r="E26" s="90">
        <v>389</v>
      </c>
      <c r="F26" s="90">
        <v>191</v>
      </c>
      <c r="G26" s="90">
        <v>2704</v>
      </c>
      <c r="H26" s="89">
        <v>24063.66</v>
      </c>
      <c r="I26" s="89">
        <v>0</v>
      </c>
      <c r="J26" s="90">
        <v>24064</v>
      </c>
      <c r="K26" s="90">
        <v>0</v>
      </c>
      <c r="L26" s="90">
        <v>24064</v>
      </c>
      <c r="M26" s="90">
        <v>21359</v>
      </c>
    </row>
    <row r="27" spans="1:13" ht="15" customHeight="1" x14ac:dyDescent="0.25">
      <c r="A27" t="str">
        <f t="shared" si="0"/>
        <v>COFACE45199</v>
      </c>
      <c r="B27" s="87" t="s">
        <v>95</v>
      </c>
      <c r="C27" s="88">
        <v>45199</v>
      </c>
      <c r="D27" s="90">
        <v>2051</v>
      </c>
      <c r="E27" s="90">
        <v>316</v>
      </c>
      <c r="F27" s="90">
        <v>186</v>
      </c>
      <c r="G27" s="90">
        <v>2552</v>
      </c>
      <c r="H27" s="89">
        <v>23134.04</v>
      </c>
      <c r="I27" s="89">
        <v>0</v>
      </c>
      <c r="J27" s="90">
        <v>23134</v>
      </c>
      <c r="K27" s="90">
        <v>0</v>
      </c>
      <c r="L27" s="90">
        <v>23134</v>
      </c>
      <c r="M27" s="90">
        <v>20582</v>
      </c>
    </row>
    <row r="28" spans="1:13" ht="15" customHeight="1" x14ac:dyDescent="0.25">
      <c r="A28" t="str">
        <f t="shared" si="0"/>
        <v>COFACE45230</v>
      </c>
      <c r="B28" s="87" t="s">
        <v>95</v>
      </c>
      <c r="C28" s="88">
        <v>45230</v>
      </c>
      <c r="D28" s="90">
        <v>2120</v>
      </c>
      <c r="E28" s="90">
        <v>450</v>
      </c>
      <c r="F28" s="90">
        <v>292</v>
      </c>
      <c r="G28" s="90">
        <v>2861</v>
      </c>
      <c r="H28" s="89">
        <v>22982.05</v>
      </c>
      <c r="I28" s="89">
        <v>0</v>
      </c>
      <c r="J28" s="90">
        <v>22982</v>
      </c>
      <c r="K28" s="90">
        <v>0</v>
      </c>
      <c r="L28" s="90">
        <v>22982</v>
      </c>
      <c r="M28" s="90">
        <v>20121</v>
      </c>
    </row>
    <row r="29" spans="1:13" ht="15" customHeight="1" x14ac:dyDescent="0.25">
      <c r="A29" t="str">
        <f t="shared" si="0"/>
        <v>COLMENA45169</v>
      </c>
      <c r="B29" s="1" t="s">
        <v>115</v>
      </c>
      <c r="C29" s="88">
        <v>45169</v>
      </c>
      <c r="D29" s="90">
        <v>0</v>
      </c>
      <c r="E29" s="90">
        <v>137</v>
      </c>
      <c r="F29" s="90">
        <v>63</v>
      </c>
      <c r="G29" s="90">
        <v>200</v>
      </c>
      <c r="H29" s="89">
        <v>95589.74</v>
      </c>
      <c r="I29" s="89">
        <v>1338.33</v>
      </c>
      <c r="J29" s="90">
        <v>94251</v>
      </c>
      <c r="K29" s="90">
        <v>3</v>
      </c>
      <c r="L29" s="90">
        <v>94255</v>
      </c>
      <c r="M29" s="90">
        <v>94055</v>
      </c>
    </row>
    <row r="30" spans="1:13" ht="15" customHeight="1" x14ac:dyDescent="0.25">
      <c r="A30" t="str">
        <f t="shared" si="0"/>
        <v>COLMENA45199</v>
      </c>
      <c r="B30" s="1" t="s">
        <v>115</v>
      </c>
      <c r="C30" s="88">
        <v>45199</v>
      </c>
      <c r="D30" s="90">
        <v>1109</v>
      </c>
      <c r="E30" s="90">
        <v>443</v>
      </c>
      <c r="F30" s="90">
        <v>92</v>
      </c>
      <c r="G30" s="90">
        <v>1645</v>
      </c>
      <c r="H30" s="89">
        <v>95578.57</v>
      </c>
      <c r="I30" s="89">
        <v>2757.73</v>
      </c>
      <c r="J30" s="90">
        <v>92821</v>
      </c>
      <c r="K30" s="90">
        <v>3</v>
      </c>
      <c r="L30" s="90">
        <v>92823</v>
      </c>
      <c r="M30" s="90">
        <v>91179</v>
      </c>
    </row>
    <row r="31" spans="1:13" ht="15" customHeight="1" x14ac:dyDescent="0.25">
      <c r="A31" t="str">
        <f t="shared" si="0"/>
        <v>COLMENA45230</v>
      </c>
      <c r="B31" s="1" t="s">
        <v>115</v>
      </c>
      <c r="C31" s="105">
        <v>45230</v>
      </c>
      <c r="D31" s="90">
        <v>2535</v>
      </c>
      <c r="E31" s="90">
        <v>1018</v>
      </c>
      <c r="F31" s="90">
        <v>315</v>
      </c>
      <c r="G31" s="90">
        <v>3867</v>
      </c>
      <c r="H31" s="89">
        <v>96531.53</v>
      </c>
      <c r="I31" s="89">
        <v>2.61</v>
      </c>
      <c r="J31" s="90">
        <v>96529</v>
      </c>
      <c r="K31" s="90">
        <v>3</v>
      </c>
      <c r="L31" s="90">
        <v>96532</v>
      </c>
      <c r="M31" s="90">
        <v>92664</v>
      </c>
    </row>
    <row r="32" spans="1:13" x14ac:dyDescent="0.25">
      <c r="A32" t="str">
        <f t="shared" si="0"/>
        <v>CONFIANZA45169</v>
      </c>
      <c r="B32" s="1" t="s">
        <v>8</v>
      </c>
      <c r="C32" s="105">
        <v>45169</v>
      </c>
      <c r="D32" s="90">
        <v>17753</v>
      </c>
      <c r="E32" s="90">
        <v>8538</v>
      </c>
      <c r="F32" s="90">
        <v>6543</v>
      </c>
      <c r="G32" s="90">
        <v>32834</v>
      </c>
      <c r="H32" s="89">
        <v>126155.72</v>
      </c>
      <c r="I32" s="89">
        <v>20236.349999999999</v>
      </c>
      <c r="J32" s="90">
        <v>105919</v>
      </c>
      <c r="K32" s="90">
        <v>2979</v>
      </c>
      <c r="L32" s="90">
        <v>108898</v>
      </c>
      <c r="M32" s="90">
        <v>76064</v>
      </c>
    </row>
    <row r="33" spans="1:13" x14ac:dyDescent="0.25">
      <c r="A33" t="str">
        <f t="shared" si="0"/>
        <v>CONFIANZA45199</v>
      </c>
      <c r="B33" s="1" t="s">
        <v>8</v>
      </c>
      <c r="C33" s="105">
        <v>45199</v>
      </c>
      <c r="D33" s="90">
        <v>18435</v>
      </c>
      <c r="E33" s="90">
        <v>9021</v>
      </c>
      <c r="F33" s="90">
        <v>6194</v>
      </c>
      <c r="G33" s="90">
        <v>33650</v>
      </c>
      <c r="H33" s="89">
        <v>123318.49</v>
      </c>
      <c r="I33" s="89">
        <v>18007.12</v>
      </c>
      <c r="J33" s="90">
        <v>105311</v>
      </c>
      <c r="K33" s="90">
        <v>2701</v>
      </c>
      <c r="L33" s="90">
        <v>108012</v>
      </c>
      <c r="M33" s="90">
        <v>74363</v>
      </c>
    </row>
    <row r="34" spans="1:13" x14ac:dyDescent="0.25">
      <c r="A34" t="str">
        <f t="shared" si="0"/>
        <v>CONFIANZA45230</v>
      </c>
      <c r="B34" s="1" t="s">
        <v>8</v>
      </c>
      <c r="C34" s="105">
        <v>45230</v>
      </c>
      <c r="D34" s="90">
        <v>18851</v>
      </c>
      <c r="E34" s="90">
        <v>9088</v>
      </c>
      <c r="F34" s="90">
        <v>6077</v>
      </c>
      <c r="G34" s="90">
        <v>34017</v>
      </c>
      <c r="H34" s="89">
        <v>126374.55</v>
      </c>
      <c r="I34" s="89">
        <v>18277.060000000001</v>
      </c>
      <c r="J34" s="90">
        <v>108097</v>
      </c>
      <c r="K34" s="90">
        <v>2843</v>
      </c>
      <c r="L34" s="90">
        <v>110940</v>
      </c>
      <c r="M34" s="90">
        <v>76924</v>
      </c>
    </row>
    <row r="35" spans="1:13" x14ac:dyDescent="0.25">
      <c r="A35" t="str">
        <f t="shared" si="0"/>
        <v>EQUIDAD45169</v>
      </c>
      <c r="B35" s="1" t="s">
        <v>9</v>
      </c>
      <c r="C35" s="105">
        <v>45169</v>
      </c>
      <c r="D35" s="90">
        <v>53879</v>
      </c>
      <c r="E35" s="90">
        <v>6050</v>
      </c>
      <c r="F35" s="90">
        <v>3819</v>
      </c>
      <c r="G35" s="90">
        <v>63748</v>
      </c>
      <c r="H35" s="89">
        <v>102521.13</v>
      </c>
      <c r="I35" s="89">
        <v>32219.61</v>
      </c>
      <c r="J35" s="90">
        <v>70302</v>
      </c>
      <c r="K35" s="90">
        <v>2247</v>
      </c>
      <c r="L35" s="90">
        <v>72549</v>
      </c>
      <c r="M35" s="90">
        <v>8801</v>
      </c>
    </row>
    <row r="36" spans="1:13" x14ac:dyDescent="0.25">
      <c r="A36" t="str">
        <f t="shared" si="0"/>
        <v>EQUIDAD45199</v>
      </c>
      <c r="B36" s="1" t="s">
        <v>9</v>
      </c>
      <c r="C36" s="105">
        <v>45199</v>
      </c>
      <c r="D36" s="90">
        <v>52278</v>
      </c>
      <c r="E36" s="90">
        <v>6581</v>
      </c>
      <c r="F36" s="90">
        <v>3299</v>
      </c>
      <c r="G36" s="90">
        <v>62158</v>
      </c>
      <c r="H36" s="89">
        <v>100281.18</v>
      </c>
      <c r="I36" s="89">
        <v>29705.01</v>
      </c>
      <c r="J36" s="90">
        <v>70576</v>
      </c>
      <c r="K36" s="90">
        <v>0</v>
      </c>
      <c r="L36" s="90">
        <v>70576</v>
      </c>
      <c r="M36" s="90">
        <v>8418</v>
      </c>
    </row>
    <row r="37" spans="1:13" x14ac:dyDescent="0.25">
      <c r="A37" t="str">
        <f t="shared" si="0"/>
        <v>EQUIDAD45230</v>
      </c>
      <c r="B37" s="1" t="s">
        <v>9</v>
      </c>
      <c r="C37" s="105">
        <v>45230</v>
      </c>
      <c r="D37" s="90">
        <v>50647</v>
      </c>
      <c r="E37" s="90">
        <v>6657</v>
      </c>
      <c r="F37" s="90">
        <v>2468</v>
      </c>
      <c r="G37" s="90">
        <v>59772</v>
      </c>
      <c r="H37" s="89">
        <v>102363.41</v>
      </c>
      <c r="I37" s="89">
        <v>29745.34</v>
      </c>
      <c r="J37" s="90">
        <v>72618</v>
      </c>
      <c r="K37" s="90">
        <v>0</v>
      </c>
      <c r="L37" s="90">
        <v>72618</v>
      </c>
      <c r="M37" s="90">
        <v>12846</v>
      </c>
    </row>
    <row r="38" spans="1:13" x14ac:dyDescent="0.25">
      <c r="A38" t="str">
        <f t="shared" si="0"/>
        <v>ESTADO45169</v>
      </c>
      <c r="B38" s="1" t="s">
        <v>10</v>
      </c>
      <c r="C38" s="105">
        <v>45169</v>
      </c>
      <c r="D38" s="90">
        <v>167291</v>
      </c>
      <c r="E38" s="90">
        <v>35014</v>
      </c>
      <c r="F38" s="90">
        <v>26800</v>
      </c>
      <c r="G38" s="90">
        <v>229104</v>
      </c>
      <c r="H38" s="89">
        <v>380917.08</v>
      </c>
      <c r="I38" s="89">
        <v>19742.330000000002</v>
      </c>
      <c r="J38" s="90">
        <v>361175</v>
      </c>
      <c r="K38" s="90">
        <v>9844</v>
      </c>
      <c r="L38" s="90">
        <v>371019</v>
      </c>
      <c r="M38" s="90">
        <v>141915</v>
      </c>
    </row>
    <row r="39" spans="1:13" x14ac:dyDescent="0.25">
      <c r="A39" t="str">
        <f t="shared" si="0"/>
        <v>ESTADO45199</v>
      </c>
      <c r="B39" s="1" t="s">
        <v>10</v>
      </c>
      <c r="C39" s="105">
        <v>45199</v>
      </c>
      <c r="D39" s="90">
        <v>170191</v>
      </c>
      <c r="E39" s="90">
        <v>38632</v>
      </c>
      <c r="F39" s="90">
        <v>21175</v>
      </c>
      <c r="G39" s="90">
        <v>229997</v>
      </c>
      <c r="H39" s="89">
        <v>376064.02</v>
      </c>
      <c r="I39" s="89">
        <v>28942.23</v>
      </c>
      <c r="J39" s="90">
        <v>347122</v>
      </c>
      <c r="K39" s="90">
        <v>19340</v>
      </c>
      <c r="L39" s="90">
        <v>366461</v>
      </c>
      <c r="M39" s="90">
        <v>136464</v>
      </c>
    </row>
    <row r="40" spans="1:13" x14ac:dyDescent="0.25">
      <c r="A40" t="str">
        <f t="shared" si="0"/>
        <v>ESTADO45230</v>
      </c>
      <c r="B40" s="1" t="s">
        <v>10</v>
      </c>
      <c r="C40" s="105">
        <v>45230</v>
      </c>
      <c r="D40" s="90">
        <v>175975</v>
      </c>
      <c r="E40" s="90">
        <v>39528</v>
      </c>
      <c r="F40" s="90">
        <v>25308</v>
      </c>
      <c r="G40" s="90">
        <v>240811</v>
      </c>
      <c r="H40" s="89">
        <v>385755.64</v>
      </c>
      <c r="I40" s="89">
        <v>26566.240000000002</v>
      </c>
      <c r="J40" s="90">
        <v>359189</v>
      </c>
      <c r="K40" s="90">
        <v>17259</v>
      </c>
      <c r="L40" s="90">
        <v>376448</v>
      </c>
      <c r="M40" s="90">
        <v>135637</v>
      </c>
    </row>
    <row r="41" spans="1:13" x14ac:dyDescent="0.25">
      <c r="A41" t="str">
        <f t="shared" si="0"/>
        <v>HDI SEGUROS45169</v>
      </c>
      <c r="B41" s="1" t="s">
        <v>99</v>
      </c>
      <c r="C41" s="105">
        <v>45169</v>
      </c>
      <c r="D41" s="90">
        <v>48354</v>
      </c>
      <c r="E41" s="90">
        <v>4887</v>
      </c>
      <c r="F41" s="90">
        <v>2028</v>
      </c>
      <c r="G41" s="90">
        <v>55270</v>
      </c>
      <c r="H41" s="89">
        <v>124759.63</v>
      </c>
      <c r="I41" s="89">
        <v>64814.76</v>
      </c>
      <c r="J41" s="90">
        <v>59945</v>
      </c>
      <c r="K41" s="90">
        <v>7001</v>
      </c>
      <c r="L41" s="90">
        <v>66946</v>
      </c>
      <c r="M41" s="90">
        <v>11676</v>
      </c>
    </row>
    <row r="42" spans="1:13" x14ac:dyDescent="0.25">
      <c r="A42" t="str">
        <f t="shared" si="0"/>
        <v>HDI SEGUROS45199</v>
      </c>
      <c r="B42" s="1" t="s">
        <v>99</v>
      </c>
      <c r="C42" s="105">
        <v>45199</v>
      </c>
      <c r="D42" s="90">
        <v>48561</v>
      </c>
      <c r="E42" s="90">
        <v>4841</v>
      </c>
      <c r="F42" s="90">
        <v>2051</v>
      </c>
      <c r="G42" s="90">
        <v>55454</v>
      </c>
      <c r="H42" s="89">
        <v>124857.66</v>
      </c>
      <c r="I42" s="89">
        <v>65175.75</v>
      </c>
      <c r="J42" s="90">
        <v>59682</v>
      </c>
      <c r="K42" s="90">
        <v>7477</v>
      </c>
      <c r="L42" s="90">
        <v>67159</v>
      </c>
      <c r="M42" s="90">
        <v>11705</v>
      </c>
    </row>
    <row r="43" spans="1:13" x14ac:dyDescent="0.25">
      <c r="A43" t="str">
        <f t="shared" si="0"/>
        <v>HDI SEGUROS45230</v>
      </c>
      <c r="B43" s="1" t="s">
        <v>99</v>
      </c>
      <c r="C43" s="105">
        <v>45230</v>
      </c>
      <c r="D43" s="90">
        <v>48294</v>
      </c>
      <c r="E43" s="90">
        <v>4910</v>
      </c>
      <c r="F43" s="90">
        <v>1969</v>
      </c>
      <c r="G43" s="90">
        <v>55173</v>
      </c>
      <c r="H43" s="89">
        <v>125054.77</v>
      </c>
      <c r="I43" s="89">
        <v>65071.26</v>
      </c>
      <c r="J43" s="90">
        <v>59984</v>
      </c>
      <c r="K43" s="90">
        <v>7538</v>
      </c>
      <c r="L43" s="90">
        <v>67522</v>
      </c>
      <c r="M43" s="90">
        <v>12349</v>
      </c>
    </row>
    <row r="44" spans="1:13" x14ac:dyDescent="0.25">
      <c r="A44" t="str">
        <f t="shared" si="0"/>
        <v>JMALUCELLI TRAVELERS45169</v>
      </c>
      <c r="B44" s="1" t="s">
        <v>11</v>
      </c>
      <c r="C44" s="105">
        <v>45169</v>
      </c>
      <c r="D44" s="90">
        <v>3895</v>
      </c>
      <c r="E44" s="90">
        <v>495</v>
      </c>
      <c r="F44" s="90">
        <v>383</v>
      </c>
      <c r="G44" s="90">
        <v>4772</v>
      </c>
      <c r="H44" s="89">
        <v>48344.76</v>
      </c>
      <c r="I44" s="89">
        <v>10352.59</v>
      </c>
      <c r="J44" s="90">
        <v>37992</v>
      </c>
      <c r="K44" s="90">
        <v>0</v>
      </c>
      <c r="L44" s="90">
        <v>37992</v>
      </c>
      <c r="M44" s="90">
        <v>33220</v>
      </c>
    </row>
    <row r="45" spans="1:13" x14ac:dyDescent="0.25">
      <c r="A45" t="str">
        <f t="shared" si="0"/>
        <v>JMALUCELLI TRAVELERS45199</v>
      </c>
      <c r="B45" s="1" t="s">
        <v>11</v>
      </c>
      <c r="C45" s="105">
        <v>45199</v>
      </c>
      <c r="D45" s="90">
        <v>3897</v>
      </c>
      <c r="E45" s="90">
        <v>563</v>
      </c>
      <c r="F45" s="90">
        <v>370</v>
      </c>
      <c r="G45" s="90">
        <v>4830</v>
      </c>
      <c r="H45" s="89">
        <v>48792.57</v>
      </c>
      <c r="I45" s="89">
        <v>10304.06</v>
      </c>
      <c r="J45" s="90">
        <v>38489</v>
      </c>
      <c r="K45" s="90">
        <v>0</v>
      </c>
      <c r="L45" s="90">
        <v>38489</v>
      </c>
      <c r="M45" s="90">
        <v>33658</v>
      </c>
    </row>
    <row r="46" spans="1:13" x14ac:dyDescent="0.25">
      <c r="A46" t="str">
        <f t="shared" si="0"/>
        <v>JMALUCELLI TRAVELERS45230</v>
      </c>
      <c r="B46" s="1" t="s">
        <v>11</v>
      </c>
      <c r="C46" s="105">
        <v>45230</v>
      </c>
      <c r="D46" s="90">
        <v>3941</v>
      </c>
      <c r="E46" s="90">
        <v>450</v>
      </c>
      <c r="F46" s="90">
        <v>137</v>
      </c>
      <c r="G46" s="90">
        <v>4528</v>
      </c>
      <c r="H46" s="89">
        <v>49112.639999999999</v>
      </c>
      <c r="I46" s="89">
        <v>10523.78</v>
      </c>
      <c r="J46" s="90">
        <v>38589</v>
      </c>
      <c r="K46" s="90">
        <v>0</v>
      </c>
      <c r="L46" s="90">
        <v>38589</v>
      </c>
      <c r="M46" s="90">
        <v>34061</v>
      </c>
    </row>
    <row r="47" spans="1:13" x14ac:dyDescent="0.25">
      <c r="A47" t="str">
        <f t="shared" si="0"/>
        <v>LIBERTY45169</v>
      </c>
      <c r="B47" s="1" t="s">
        <v>12</v>
      </c>
      <c r="C47" s="105">
        <v>45169</v>
      </c>
      <c r="D47" s="90">
        <v>175904</v>
      </c>
      <c r="E47" s="90">
        <v>14084</v>
      </c>
      <c r="F47" s="90">
        <v>44253</v>
      </c>
      <c r="G47" s="90">
        <v>234241</v>
      </c>
      <c r="H47" s="89">
        <v>415468.49</v>
      </c>
      <c r="I47" s="89">
        <v>89718.24</v>
      </c>
      <c r="J47" s="90">
        <v>325750</v>
      </c>
      <c r="K47" s="90">
        <v>35136</v>
      </c>
      <c r="L47" s="90">
        <v>360886</v>
      </c>
      <c r="M47" s="90">
        <v>126646</v>
      </c>
    </row>
    <row r="48" spans="1:13" x14ac:dyDescent="0.25">
      <c r="A48" t="str">
        <f t="shared" si="0"/>
        <v>LIBERTY45199</v>
      </c>
      <c r="B48" s="1" t="s">
        <v>12</v>
      </c>
      <c r="C48" s="105">
        <v>45199</v>
      </c>
      <c r="D48" s="90">
        <v>172312</v>
      </c>
      <c r="E48" s="90">
        <v>14085</v>
      </c>
      <c r="F48" s="90">
        <v>42870</v>
      </c>
      <c r="G48" s="90">
        <v>229268</v>
      </c>
      <c r="H48" s="89">
        <v>416809.35</v>
      </c>
      <c r="I48" s="89">
        <v>92004.97</v>
      </c>
      <c r="J48" s="90">
        <v>324804</v>
      </c>
      <c r="K48" s="90">
        <v>34390</v>
      </c>
      <c r="L48" s="90">
        <v>359195</v>
      </c>
      <c r="M48" s="90">
        <v>129927</v>
      </c>
    </row>
    <row r="49" spans="1:13" x14ac:dyDescent="0.25">
      <c r="A49" t="str">
        <f t="shared" si="0"/>
        <v>LIBERTY45230</v>
      </c>
      <c r="B49" s="1" t="s">
        <v>12</v>
      </c>
      <c r="C49" s="105">
        <v>45230</v>
      </c>
      <c r="D49" s="90">
        <v>166025</v>
      </c>
      <c r="E49" s="90">
        <v>14432</v>
      </c>
      <c r="F49" s="90">
        <v>43167</v>
      </c>
      <c r="G49" s="90">
        <v>223624</v>
      </c>
      <c r="H49" s="89">
        <v>426681.99</v>
      </c>
      <c r="I49" s="89">
        <v>82038.67</v>
      </c>
      <c r="J49" s="90">
        <v>344643</v>
      </c>
      <c r="K49" s="90">
        <v>33544</v>
      </c>
      <c r="L49" s="90">
        <v>378187</v>
      </c>
      <c r="M49" s="90">
        <v>154563</v>
      </c>
    </row>
    <row r="50" spans="1:13" x14ac:dyDescent="0.25">
      <c r="A50" t="str">
        <f t="shared" si="0"/>
        <v>MAPFRE45169</v>
      </c>
      <c r="B50" s="1" t="s">
        <v>13</v>
      </c>
      <c r="C50" s="105">
        <v>45169</v>
      </c>
      <c r="D50" s="90">
        <v>195532</v>
      </c>
      <c r="E50" s="90">
        <v>23419</v>
      </c>
      <c r="F50" s="90">
        <v>27929</v>
      </c>
      <c r="G50" s="90">
        <v>246880</v>
      </c>
      <c r="H50" s="89">
        <v>370158.71</v>
      </c>
      <c r="I50" s="89">
        <v>67404.149999999994</v>
      </c>
      <c r="J50" s="90">
        <v>302755</v>
      </c>
      <c r="K50" s="90">
        <v>37032</v>
      </c>
      <c r="L50" s="90">
        <v>339787</v>
      </c>
      <c r="M50" s="90">
        <v>92906</v>
      </c>
    </row>
    <row r="51" spans="1:13" x14ac:dyDescent="0.25">
      <c r="A51" t="str">
        <f t="shared" si="0"/>
        <v>MAPFRE45199</v>
      </c>
      <c r="B51" s="1" t="s">
        <v>13</v>
      </c>
      <c r="C51" s="105">
        <v>45199</v>
      </c>
      <c r="D51" s="90">
        <v>190881</v>
      </c>
      <c r="E51" s="90">
        <v>26789</v>
      </c>
      <c r="F51" s="90">
        <v>26092</v>
      </c>
      <c r="G51" s="90">
        <v>243761</v>
      </c>
      <c r="H51" s="89">
        <v>353749.84</v>
      </c>
      <c r="I51" s="89">
        <v>73255.600000000006</v>
      </c>
      <c r="J51" s="90">
        <v>280494</v>
      </c>
      <c r="K51" s="90">
        <v>36564</v>
      </c>
      <c r="L51" s="90">
        <v>317058</v>
      </c>
      <c r="M51" s="90">
        <v>73297</v>
      </c>
    </row>
    <row r="52" spans="1:13" x14ac:dyDescent="0.25">
      <c r="A52" t="str">
        <f t="shared" si="0"/>
        <v>MAPFRE45230</v>
      </c>
      <c r="B52" s="1" t="s">
        <v>13</v>
      </c>
      <c r="C52" s="105">
        <v>45230</v>
      </c>
      <c r="D52" s="90">
        <v>192006</v>
      </c>
      <c r="E52" s="90">
        <v>20701</v>
      </c>
      <c r="F52" s="90">
        <v>26589</v>
      </c>
      <c r="G52" s="90">
        <v>239295</v>
      </c>
      <c r="H52" s="89">
        <v>358631.05</v>
      </c>
      <c r="I52" s="89">
        <v>72945.03</v>
      </c>
      <c r="J52" s="90">
        <v>285686</v>
      </c>
      <c r="K52" s="90">
        <v>35894</v>
      </c>
      <c r="L52" s="90">
        <v>321580</v>
      </c>
      <c r="M52" s="90">
        <v>82285</v>
      </c>
    </row>
    <row r="53" spans="1:13" x14ac:dyDescent="0.25">
      <c r="A53" t="str">
        <f t="shared" si="0"/>
        <v>MUNDIAL45169</v>
      </c>
      <c r="B53" s="1" t="s">
        <v>14</v>
      </c>
      <c r="C53" s="105">
        <v>45169</v>
      </c>
      <c r="D53" s="90">
        <v>125734</v>
      </c>
      <c r="E53" s="90">
        <v>9201</v>
      </c>
      <c r="F53" s="90">
        <v>1801</v>
      </c>
      <c r="G53" s="90">
        <v>136736</v>
      </c>
      <c r="H53" s="89">
        <v>194278</v>
      </c>
      <c r="I53" s="89">
        <v>19506.22</v>
      </c>
      <c r="J53" s="90">
        <v>174772</v>
      </c>
      <c r="K53" s="90">
        <v>468</v>
      </c>
      <c r="L53" s="90">
        <v>175240</v>
      </c>
      <c r="M53" s="90">
        <v>38504</v>
      </c>
    </row>
    <row r="54" spans="1:13" x14ac:dyDescent="0.25">
      <c r="A54" t="str">
        <f t="shared" si="0"/>
        <v>MUNDIAL45199</v>
      </c>
      <c r="B54" s="1" t="s">
        <v>14</v>
      </c>
      <c r="C54" s="105">
        <v>45199</v>
      </c>
      <c r="D54" s="90">
        <v>128388</v>
      </c>
      <c r="E54" s="90">
        <v>9361</v>
      </c>
      <c r="F54" s="90">
        <v>2083</v>
      </c>
      <c r="G54" s="90">
        <v>139831</v>
      </c>
      <c r="H54" s="89">
        <v>200259.47</v>
      </c>
      <c r="I54" s="89">
        <v>20403.68</v>
      </c>
      <c r="J54" s="90">
        <v>179856</v>
      </c>
      <c r="K54" s="90">
        <v>468</v>
      </c>
      <c r="L54" s="90">
        <v>180324</v>
      </c>
      <c r="M54" s="90">
        <v>40492</v>
      </c>
    </row>
    <row r="55" spans="1:13" x14ac:dyDescent="0.25">
      <c r="A55" t="str">
        <f t="shared" si="0"/>
        <v>MUNDIAL45230</v>
      </c>
      <c r="B55" s="1" t="s">
        <v>14</v>
      </c>
      <c r="C55" s="105">
        <v>45230</v>
      </c>
      <c r="D55" s="90">
        <v>128741</v>
      </c>
      <c r="E55" s="90">
        <v>10531</v>
      </c>
      <c r="F55" s="90">
        <v>2111</v>
      </c>
      <c r="G55" s="90">
        <v>141384</v>
      </c>
      <c r="H55" s="89">
        <v>204667.02</v>
      </c>
      <c r="I55" s="89">
        <v>18607.32</v>
      </c>
      <c r="J55" s="90">
        <v>186060</v>
      </c>
      <c r="K55" s="90">
        <v>468</v>
      </c>
      <c r="L55" s="90">
        <v>186528</v>
      </c>
      <c r="M55" s="90">
        <v>45144</v>
      </c>
    </row>
    <row r="56" spans="1:13" x14ac:dyDescent="0.25">
      <c r="A56" t="str">
        <f t="shared" si="0"/>
        <v>NACIONAL45169</v>
      </c>
      <c r="B56" s="1" t="s">
        <v>15</v>
      </c>
      <c r="C56" s="105">
        <v>45169</v>
      </c>
      <c r="D56" s="90">
        <v>24817</v>
      </c>
      <c r="E56" s="90">
        <v>9717</v>
      </c>
      <c r="F56" s="90">
        <v>1780</v>
      </c>
      <c r="G56" s="90">
        <v>36314</v>
      </c>
      <c r="H56" s="89">
        <v>87416.07</v>
      </c>
      <c r="I56" s="89">
        <v>1901.49</v>
      </c>
      <c r="J56" s="90">
        <v>85515</v>
      </c>
      <c r="K56" s="90">
        <v>0</v>
      </c>
      <c r="L56" s="90">
        <v>85515</v>
      </c>
      <c r="M56" s="90">
        <v>49201</v>
      </c>
    </row>
    <row r="57" spans="1:13" x14ac:dyDescent="0.25">
      <c r="A57" t="str">
        <f t="shared" si="0"/>
        <v>NACIONAL45199</v>
      </c>
      <c r="B57" s="1" t="s">
        <v>15</v>
      </c>
      <c r="C57" s="105">
        <v>45199</v>
      </c>
      <c r="D57" s="90">
        <v>24682</v>
      </c>
      <c r="E57" s="90">
        <v>8314</v>
      </c>
      <c r="F57" s="90">
        <v>1588</v>
      </c>
      <c r="G57" s="90">
        <v>34584</v>
      </c>
      <c r="H57" s="89">
        <v>89854.42</v>
      </c>
      <c r="I57" s="89">
        <v>1901.49</v>
      </c>
      <c r="J57" s="90">
        <v>87953</v>
      </c>
      <c r="K57" s="90">
        <v>0</v>
      </c>
      <c r="L57" s="90">
        <v>87953</v>
      </c>
      <c r="M57" s="90">
        <v>53369</v>
      </c>
    </row>
    <row r="58" spans="1:13" x14ac:dyDescent="0.25">
      <c r="A58" t="str">
        <f t="shared" si="0"/>
        <v>NACIONAL45230</v>
      </c>
      <c r="B58" s="1" t="s">
        <v>15</v>
      </c>
      <c r="C58" s="105">
        <v>45230</v>
      </c>
      <c r="D58" s="90">
        <v>24408</v>
      </c>
      <c r="E58" s="90">
        <v>8153</v>
      </c>
      <c r="F58" s="90">
        <v>1358</v>
      </c>
      <c r="G58" s="90">
        <v>33919</v>
      </c>
      <c r="H58" s="89">
        <v>90628.37</v>
      </c>
      <c r="I58" s="89">
        <v>1901.49</v>
      </c>
      <c r="J58" s="90">
        <v>88727</v>
      </c>
      <c r="K58" s="90">
        <v>0</v>
      </c>
      <c r="L58" s="90">
        <v>88727</v>
      </c>
      <c r="M58" s="90">
        <v>54807</v>
      </c>
    </row>
    <row r="59" spans="1:13" x14ac:dyDescent="0.25">
      <c r="A59" t="str">
        <f t="shared" ref="A59:A79" si="1">+B59&amp;C59</f>
        <v>PREVISORA45169</v>
      </c>
      <c r="B59" s="1" t="s">
        <v>16</v>
      </c>
      <c r="C59" s="105">
        <v>45169</v>
      </c>
      <c r="D59" s="90">
        <v>294540</v>
      </c>
      <c r="E59" s="90">
        <v>30848</v>
      </c>
      <c r="F59" s="90">
        <v>58403</v>
      </c>
      <c r="G59" s="90">
        <v>383791</v>
      </c>
      <c r="H59" s="89">
        <v>649602.31000000006</v>
      </c>
      <c r="I59" s="89">
        <v>143614.59</v>
      </c>
      <c r="J59" s="90">
        <v>505988</v>
      </c>
      <c r="K59" s="90">
        <v>0</v>
      </c>
      <c r="L59" s="90">
        <v>505988</v>
      </c>
      <c r="M59" s="90">
        <v>122197</v>
      </c>
    </row>
    <row r="60" spans="1:13" x14ac:dyDescent="0.25">
      <c r="A60" t="str">
        <f t="shared" si="1"/>
        <v>PREVISORA45199</v>
      </c>
      <c r="B60" s="1" t="s">
        <v>16</v>
      </c>
      <c r="C60" s="105">
        <v>45199</v>
      </c>
      <c r="D60" s="90">
        <v>293151</v>
      </c>
      <c r="E60" s="90">
        <v>29568</v>
      </c>
      <c r="F60" s="90">
        <v>50401</v>
      </c>
      <c r="G60" s="90">
        <v>373120</v>
      </c>
      <c r="H60" s="89">
        <v>639509.18999999994</v>
      </c>
      <c r="I60" s="89">
        <v>145345.06</v>
      </c>
      <c r="J60" s="90">
        <v>494164</v>
      </c>
      <c r="K60" s="90">
        <v>0</v>
      </c>
      <c r="L60" s="90">
        <v>494164</v>
      </c>
      <c r="M60" s="90">
        <v>121044</v>
      </c>
    </row>
    <row r="61" spans="1:13" x14ac:dyDescent="0.25">
      <c r="A61" t="str">
        <f t="shared" si="1"/>
        <v>PREVISORA45230</v>
      </c>
      <c r="B61" s="1" t="s">
        <v>16</v>
      </c>
      <c r="C61" s="105">
        <v>45230</v>
      </c>
      <c r="D61" s="90">
        <v>296098</v>
      </c>
      <c r="E61" s="90">
        <v>30439</v>
      </c>
      <c r="F61" s="90">
        <v>51955</v>
      </c>
      <c r="G61" s="90">
        <v>378492</v>
      </c>
      <c r="H61" s="89">
        <v>642848.79</v>
      </c>
      <c r="I61" s="89">
        <v>143519.32</v>
      </c>
      <c r="J61" s="90">
        <v>499329</v>
      </c>
      <c r="K61" s="90">
        <v>0</v>
      </c>
      <c r="L61" s="90">
        <v>499329</v>
      </c>
      <c r="M61" s="90">
        <v>120838</v>
      </c>
    </row>
    <row r="62" spans="1:13" x14ac:dyDescent="0.25">
      <c r="A62" t="str">
        <f t="shared" si="1"/>
        <v>SBS SEGUROS45169</v>
      </c>
      <c r="B62" s="1" t="s">
        <v>97</v>
      </c>
      <c r="C62" s="105">
        <v>45169</v>
      </c>
      <c r="D62" s="90">
        <v>120792</v>
      </c>
      <c r="E62" s="90">
        <v>12147</v>
      </c>
      <c r="F62" s="90">
        <v>14454</v>
      </c>
      <c r="G62" s="90">
        <v>147393</v>
      </c>
      <c r="H62" s="89">
        <v>240335.62</v>
      </c>
      <c r="I62" s="89">
        <v>46176.73</v>
      </c>
      <c r="J62" s="90">
        <v>194159</v>
      </c>
      <c r="K62" s="90">
        <v>2081</v>
      </c>
      <c r="L62" s="90">
        <v>196240</v>
      </c>
      <c r="M62" s="90">
        <v>48847</v>
      </c>
    </row>
    <row r="63" spans="1:13" x14ac:dyDescent="0.25">
      <c r="A63" t="str">
        <f t="shared" si="1"/>
        <v>SBS SEGUROS45199</v>
      </c>
      <c r="B63" s="1" t="s">
        <v>97</v>
      </c>
      <c r="C63" s="105">
        <v>45199</v>
      </c>
      <c r="D63" s="90">
        <v>122924</v>
      </c>
      <c r="E63" s="90">
        <v>11716</v>
      </c>
      <c r="F63" s="90">
        <v>19557</v>
      </c>
      <c r="G63" s="90">
        <v>154197</v>
      </c>
      <c r="H63" s="89">
        <v>238324.84</v>
      </c>
      <c r="I63" s="89">
        <v>48993.279999999999</v>
      </c>
      <c r="J63" s="90">
        <v>189332</v>
      </c>
      <c r="K63" s="90">
        <v>4898</v>
      </c>
      <c r="L63" s="90">
        <v>194229</v>
      </c>
      <c r="M63" s="90">
        <v>40032</v>
      </c>
    </row>
    <row r="64" spans="1:13" x14ac:dyDescent="0.25">
      <c r="A64" t="str">
        <f t="shared" si="1"/>
        <v>SBS SEGUROS45230</v>
      </c>
      <c r="B64" s="1" t="s">
        <v>97</v>
      </c>
      <c r="C64" s="105">
        <v>45230</v>
      </c>
      <c r="D64" s="90">
        <v>123958</v>
      </c>
      <c r="E64" s="90">
        <v>10964</v>
      </c>
      <c r="F64" s="90">
        <v>22615</v>
      </c>
      <c r="G64" s="90">
        <v>157537</v>
      </c>
      <c r="H64" s="89">
        <v>242083.39</v>
      </c>
      <c r="I64" s="89">
        <v>50625.81</v>
      </c>
      <c r="J64" s="90">
        <v>191458</v>
      </c>
      <c r="K64" s="90">
        <v>6530</v>
      </c>
      <c r="L64" s="90">
        <v>197988</v>
      </c>
      <c r="M64" s="90">
        <v>40451</v>
      </c>
    </row>
    <row r="65" spans="1:13" x14ac:dyDescent="0.25">
      <c r="A65" t="str">
        <f t="shared" si="1"/>
        <v>SEGUREXPO45169</v>
      </c>
      <c r="B65" s="1" t="s">
        <v>17</v>
      </c>
      <c r="C65" s="105">
        <v>45169</v>
      </c>
      <c r="D65" s="90">
        <v>6198</v>
      </c>
      <c r="E65" s="90">
        <v>1992</v>
      </c>
      <c r="F65" s="90">
        <v>889</v>
      </c>
      <c r="G65" s="90">
        <v>9079</v>
      </c>
      <c r="H65" s="89">
        <v>31642.04</v>
      </c>
      <c r="I65" s="89">
        <v>1365.4</v>
      </c>
      <c r="J65" s="90">
        <v>30277</v>
      </c>
      <c r="K65" s="90">
        <v>0</v>
      </c>
      <c r="L65" s="90">
        <v>30277</v>
      </c>
      <c r="M65" s="90">
        <v>21198</v>
      </c>
    </row>
    <row r="66" spans="1:13" x14ac:dyDescent="0.25">
      <c r="A66" t="str">
        <f t="shared" si="1"/>
        <v>SEGUREXPO45199</v>
      </c>
      <c r="B66" s="1" t="s">
        <v>17</v>
      </c>
      <c r="C66" s="105">
        <v>45199</v>
      </c>
      <c r="D66" s="90">
        <v>6192</v>
      </c>
      <c r="E66" s="90">
        <v>2009</v>
      </c>
      <c r="F66" s="90">
        <v>943</v>
      </c>
      <c r="G66" s="90">
        <v>9144</v>
      </c>
      <c r="H66" s="89">
        <v>30130.01</v>
      </c>
      <c r="I66" s="89">
        <v>1365.4</v>
      </c>
      <c r="J66" s="90">
        <v>28765</v>
      </c>
      <c r="K66" s="90">
        <v>0</v>
      </c>
      <c r="L66" s="90">
        <v>28765</v>
      </c>
      <c r="M66" s="90">
        <v>19621</v>
      </c>
    </row>
    <row r="67" spans="1:13" x14ac:dyDescent="0.25">
      <c r="A67" t="str">
        <f t="shared" si="1"/>
        <v>SEGUREXPO45230</v>
      </c>
      <c r="B67" s="1" t="s">
        <v>17</v>
      </c>
      <c r="C67" s="105">
        <v>45230</v>
      </c>
      <c r="D67" s="90">
        <v>6237</v>
      </c>
      <c r="E67" s="90">
        <v>2254</v>
      </c>
      <c r="F67" s="90">
        <v>1292</v>
      </c>
      <c r="G67" s="90">
        <v>9782</v>
      </c>
      <c r="H67" s="89">
        <v>29839.62</v>
      </c>
      <c r="I67" s="89">
        <v>1365.4</v>
      </c>
      <c r="J67" s="90">
        <v>28474</v>
      </c>
      <c r="K67" s="90">
        <v>0</v>
      </c>
      <c r="L67" s="90">
        <v>28474</v>
      </c>
      <c r="M67" s="90">
        <v>18692</v>
      </c>
    </row>
    <row r="68" spans="1:13" x14ac:dyDescent="0.25">
      <c r="A68" t="str">
        <f t="shared" si="1"/>
        <v>SOLIDARIA45169</v>
      </c>
      <c r="B68" s="1" t="s">
        <v>18</v>
      </c>
      <c r="C68" s="105">
        <v>45169</v>
      </c>
      <c r="D68" s="90">
        <v>76619</v>
      </c>
      <c r="E68" s="90">
        <v>7529</v>
      </c>
      <c r="F68" s="90">
        <v>0</v>
      </c>
      <c r="G68" s="90">
        <v>84149</v>
      </c>
      <c r="H68" s="89">
        <v>282908.92</v>
      </c>
      <c r="I68" s="89">
        <v>47935.54</v>
      </c>
      <c r="J68" s="90">
        <v>234973</v>
      </c>
      <c r="K68" s="90">
        <v>0</v>
      </c>
      <c r="L68" s="90">
        <v>234973</v>
      </c>
      <c r="M68" s="90">
        <v>150825</v>
      </c>
    </row>
    <row r="69" spans="1:13" x14ac:dyDescent="0.25">
      <c r="A69" t="str">
        <f t="shared" si="1"/>
        <v>SOLIDARIA45199</v>
      </c>
      <c r="B69" s="1" t="s">
        <v>18</v>
      </c>
      <c r="C69" s="105">
        <v>45199</v>
      </c>
      <c r="D69" s="90">
        <v>77230</v>
      </c>
      <c r="E69" s="90">
        <v>7314</v>
      </c>
      <c r="F69" s="90">
        <v>0</v>
      </c>
      <c r="G69" s="90">
        <v>84544</v>
      </c>
      <c r="H69" s="89">
        <v>287376.33</v>
      </c>
      <c r="I69" s="89">
        <v>47935.54</v>
      </c>
      <c r="J69" s="90">
        <v>239441</v>
      </c>
      <c r="K69" s="90">
        <v>0</v>
      </c>
      <c r="L69" s="90">
        <v>239441</v>
      </c>
      <c r="M69" s="90">
        <v>154897</v>
      </c>
    </row>
    <row r="70" spans="1:13" x14ac:dyDescent="0.25">
      <c r="A70" t="str">
        <f t="shared" si="1"/>
        <v>SOLIDARIA45230</v>
      </c>
      <c r="B70" s="1" t="s">
        <v>18</v>
      </c>
      <c r="C70" s="105">
        <v>45230</v>
      </c>
      <c r="D70" s="90">
        <v>79412</v>
      </c>
      <c r="E70" s="90">
        <v>7567</v>
      </c>
      <c r="F70" s="90">
        <v>0</v>
      </c>
      <c r="G70" s="90">
        <v>86978</v>
      </c>
      <c r="H70" s="89">
        <v>293995.03000000003</v>
      </c>
      <c r="I70" s="89">
        <v>47935.54</v>
      </c>
      <c r="J70" s="90">
        <v>246059</v>
      </c>
      <c r="K70" s="90">
        <v>0</v>
      </c>
      <c r="L70" s="90">
        <v>246059</v>
      </c>
      <c r="M70" s="90">
        <v>159081</v>
      </c>
    </row>
    <row r="71" spans="1:13" x14ac:dyDescent="0.25">
      <c r="A71" t="str">
        <f t="shared" si="1"/>
        <v>SOLUNION45169</v>
      </c>
      <c r="B71" s="1" t="s">
        <v>19</v>
      </c>
      <c r="C71" s="105">
        <v>45169</v>
      </c>
      <c r="D71" s="90">
        <v>8797</v>
      </c>
      <c r="E71" s="90">
        <v>1784</v>
      </c>
      <c r="F71" s="90">
        <v>1133</v>
      </c>
      <c r="G71" s="90">
        <v>11713</v>
      </c>
      <c r="H71" s="89">
        <v>46984.91</v>
      </c>
      <c r="I71" s="89">
        <v>1320.67</v>
      </c>
      <c r="J71" s="90">
        <v>45664</v>
      </c>
      <c r="K71" s="90">
        <v>1028</v>
      </c>
      <c r="L71" s="90">
        <v>46693</v>
      </c>
      <c r="M71" s="90">
        <v>34980</v>
      </c>
    </row>
    <row r="72" spans="1:13" x14ac:dyDescent="0.25">
      <c r="A72" t="str">
        <f t="shared" si="1"/>
        <v>SOLUNION45199</v>
      </c>
      <c r="B72" s="1" t="s">
        <v>19</v>
      </c>
      <c r="C72" s="105">
        <v>45199</v>
      </c>
      <c r="D72" s="90">
        <v>8841</v>
      </c>
      <c r="E72" s="90">
        <v>1521</v>
      </c>
      <c r="F72" s="90">
        <v>1124</v>
      </c>
      <c r="G72" s="90">
        <v>11486</v>
      </c>
      <c r="H72" s="89">
        <v>47384.35</v>
      </c>
      <c r="I72" s="89">
        <v>1320.67</v>
      </c>
      <c r="J72" s="90">
        <v>46064</v>
      </c>
      <c r="K72" s="90">
        <v>1028</v>
      </c>
      <c r="L72" s="90">
        <v>47092</v>
      </c>
      <c r="M72" s="90">
        <v>35606</v>
      </c>
    </row>
    <row r="73" spans="1:13" x14ac:dyDescent="0.25">
      <c r="A73" t="str">
        <f t="shared" si="1"/>
        <v>SOLUNION45230</v>
      </c>
      <c r="B73" s="1" t="s">
        <v>19</v>
      </c>
      <c r="C73" s="105">
        <v>45230</v>
      </c>
      <c r="D73" s="90">
        <v>8744</v>
      </c>
      <c r="E73" s="90">
        <v>1533</v>
      </c>
      <c r="F73" s="90">
        <v>335</v>
      </c>
      <c r="G73" s="90">
        <v>10612</v>
      </c>
      <c r="H73" s="89">
        <v>47673.55</v>
      </c>
      <c r="I73" s="89">
        <v>1320.67</v>
      </c>
      <c r="J73" s="90">
        <v>46353</v>
      </c>
      <c r="K73" s="90">
        <v>1028</v>
      </c>
      <c r="L73" s="90">
        <v>47381</v>
      </c>
      <c r="M73" s="90">
        <v>36769</v>
      </c>
    </row>
    <row r="74" spans="1:13" x14ac:dyDescent="0.25">
      <c r="A74" t="str">
        <f t="shared" si="1"/>
        <v>SURAMERICANA45169</v>
      </c>
      <c r="B74" s="1" t="s">
        <v>20</v>
      </c>
      <c r="C74" s="105">
        <v>45169</v>
      </c>
      <c r="D74" s="90">
        <v>453473</v>
      </c>
      <c r="E74" s="90">
        <v>77023</v>
      </c>
      <c r="F74" s="90">
        <v>44500</v>
      </c>
      <c r="G74" s="90">
        <v>574996</v>
      </c>
      <c r="H74" s="89">
        <v>887676.83</v>
      </c>
      <c r="I74" s="89">
        <v>182275.63</v>
      </c>
      <c r="J74" s="90">
        <v>705401</v>
      </c>
      <c r="K74" s="90">
        <v>0</v>
      </c>
      <c r="L74" s="90">
        <v>705401</v>
      </c>
      <c r="M74" s="90">
        <v>130405</v>
      </c>
    </row>
    <row r="75" spans="1:13" x14ac:dyDescent="0.25">
      <c r="A75" t="str">
        <f t="shared" si="1"/>
        <v>SURAMERICANA45199</v>
      </c>
      <c r="B75" s="1" t="s">
        <v>20</v>
      </c>
      <c r="C75" s="105">
        <v>45199</v>
      </c>
      <c r="D75" s="90">
        <v>459808</v>
      </c>
      <c r="E75" s="90">
        <v>62332</v>
      </c>
      <c r="F75" s="90">
        <v>35299</v>
      </c>
      <c r="G75" s="90">
        <v>557439</v>
      </c>
      <c r="H75" s="89">
        <v>891357.2</v>
      </c>
      <c r="I75" s="89">
        <v>181710.1</v>
      </c>
      <c r="J75" s="90">
        <v>709647</v>
      </c>
      <c r="K75" s="90">
        <v>0</v>
      </c>
      <c r="L75" s="90">
        <v>709647</v>
      </c>
      <c r="M75" s="90">
        <v>152208</v>
      </c>
    </row>
    <row r="76" spans="1:13" x14ac:dyDescent="0.25">
      <c r="A76" t="str">
        <f t="shared" si="1"/>
        <v>SURAMERICANA45230</v>
      </c>
      <c r="B76" s="1" t="s">
        <v>20</v>
      </c>
      <c r="C76" s="105">
        <v>45230</v>
      </c>
      <c r="D76" s="90">
        <v>453149</v>
      </c>
      <c r="E76" s="90">
        <v>59980</v>
      </c>
      <c r="F76" s="90">
        <v>34038</v>
      </c>
      <c r="G76" s="90">
        <v>547167</v>
      </c>
      <c r="H76" s="89">
        <v>903412.17</v>
      </c>
      <c r="I76" s="89">
        <v>181005.56</v>
      </c>
      <c r="J76" s="90">
        <v>722407</v>
      </c>
      <c r="K76" s="90">
        <v>0</v>
      </c>
      <c r="L76" s="90">
        <v>722407</v>
      </c>
      <c r="M76" s="90">
        <v>175240</v>
      </c>
    </row>
    <row r="77" spans="1:13" x14ac:dyDescent="0.25">
      <c r="A77" t="str">
        <f t="shared" si="1"/>
        <v>ZURICH45169</v>
      </c>
      <c r="B77" s="1" t="s">
        <v>21</v>
      </c>
      <c r="C77" s="105">
        <v>45169</v>
      </c>
      <c r="D77">
        <v>49694</v>
      </c>
      <c r="E77">
        <v>13141</v>
      </c>
      <c r="F77">
        <v>8075</v>
      </c>
      <c r="G77">
        <v>70909</v>
      </c>
      <c r="H77">
        <v>269936.09000000003</v>
      </c>
      <c r="I77">
        <v>200056.12</v>
      </c>
      <c r="J77">
        <v>69880</v>
      </c>
      <c r="K77">
        <v>10636</v>
      </c>
      <c r="L77">
        <v>80516</v>
      </c>
      <c r="M77">
        <v>9607</v>
      </c>
    </row>
    <row r="78" spans="1:13" x14ac:dyDescent="0.25">
      <c r="A78" t="str">
        <f t="shared" si="1"/>
        <v>ZURICH45199</v>
      </c>
      <c r="B78" s="1" t="s">
        <v>21</v>
      </c>
      <c r="C78" s="105">
        <v>45199</v>
      </c>
      <c r="D78">
        <v>53154</v>
      </c>
      <c r="E78">
        <v>13219</v>
      </c>
      <c r="F78">
        <v>7486</v>
      </c>
      <c r="G78">
        <v>73859</v>
      </c>
      <c r="H78">
        <v>270373.14</v>
      </c>
      <c r="I78">
        <v>198739.41</v>
      </c>
      <c r="J78">
        <v>71634</v>
      </c>
      <c r="K78">
        <v>11079</v>
      </c>
      <c r="L78">
        <v>82713</v>
      </c>
      <c r="M78">
        <v>8854</v>
      </c>
    </row>
    <row r="79" spans="1:13" x14ac:dyDescent="0.25">
      <c r="A79" t="str">
        <f t="shared" si="1"/>
        <v>ZURICH45230</v>
      </c>
      <c r="B79" s="1" t="s">
        <v>21</v>
      </c>
      <c r="C79" s="105">
        <v>45230</v>
      </c>
      <c r="D79">
        <v>52206</v>
      </c>
      <c r="E79">
        <v>13716</v>
      </c>
      <c r="F79">
        <v>7034</v>
      </c>
      <c r="G79">
        <v>72956</v>
      </c>
      <c r="H79">
        <v>273225.17</v>
      </c>
      <c r="I79">
        <v>199339.65</v>
      </c>
      <c r="J79">
        <v>73886</v>
      </c>
      <c r="K79">
        <v>10943</v>
      </c>
      <c r="L79">
        <v>84829</v>
      </c>
      <c r="M79">
        <v>11873</v>
      </c>
    </row>
    <row r="80" spans="1:13" x14ac:dyDescent="0.25">
      <c r="C80" s="70"/>
    </row>
    <row r="81" spans="3:3" x14ac:dyDescent="0.25">
      <c r="C81" s="70"/>
    </row>
    <row r="82" spans="3:3" x14ac:dyDescent="0.25">
      <c r="C82" s="70"/>
    </row>
    <row r="83" spans="3:3" x14ac:dyDescent="0.25">
      <c r="C83" s="70"/>
    </row>
    <row r="84" spans="3:3" x14ac:dyDescent="0.25">
      <c r="C84" s="70"/>
    </row>
    <row r="85" spans="3:3" x14ac:dyDescent="0.25">
      <c r="C85" s="70"/>
    </row>
    <row r="86" spans="3:3" x14ac:dyDescent="0.25">
      <c r="C86" s="70"/>
    </row>
    <row r="87" spans="3:3" x14ac:dyDescent="0.25">
      <c r="C87" s="70"/>
    </row>
    <row r="88" spans="3:3" x14ac:dyDescent="0.25">
      <c r="C88" s="70"/>
    </row>
    <row r="89" spans="3:3" x14ac:dyDescent="0.25">
      <c r="C89" s="70"/>
    </row>
    <row r="90" spans="3:3" x14ac:dyDescent="0.25">
      <c r="C90" s="70"/>
    </row>
    <row r="91" spans="3:3" x14ac:dyDescent="0.25">
      <c r="C91" s="70"/>
    </row>
    <row r="92" spans="3:3" x14ac:dyDescent="0.25">
      <c r="C92" s="70"/>
    </row>
    <row r="93" spans="3:3" x14ac:dyDescent="0.25">
      <c r="C93" s="70"/>
    </row>
    <row r="94" spans="3:3" x14ac:dyDescent="0.25">
      <c r="C94" s="70"/>
    </row>
    <row r="95" spans="3:3" x14ac:dyDescent="0.25">
      <c r="C95" s="70"/>
    </row>
    <row r="96" spans="3:3" x14ac:dyDescent="0.25">
      <c r="C96" s="70"/>
    </row>
    <row r="97" spans="3:3" x14ac:dyDescent="0.25">
      <c r="C97" s="70"/>
    </row>
    <row r="98" spans="3:3" x14ac:dyDescent="0.25">
      <c r="C98" s="70"/>
    </row>
    <row r="99" spans="3:3" x14ac:dyDescent="0.25">
      <c r="C99" s="70"/>
    </row>
    <row r="100" spans="3:3" x14ac:dyDescent="0.25">
      <c r="C100" s="70"/>
    </row>
    <row r="101" spans="3:3" x14ac:dyDescent="0.25">
      <c r="C101" s="70"/>
    </row>
    <row r="102" spans="3:3" x14ac:dyDescent="0.25">
      <c r="C102" s="70"/>
    </row>
    <row r="103" spans="3:3" x14ac:dyDescent="0.25">
      <c r="C103" s="70"/>
    </row>
    <row r="104" spans="3:3" x14ac:dyDescent="0.25">
      <c r="C104" s="70"/>
    </row>
    <row r="105" spans="3:3" x14ac:dyDescent="0.25">
      <c r="C105" s="70"/>
    </row>
    <row r="106" spans="3:3" x14ac:dyDescent="0.25">
      <c r="C106" s="70"/>
    </row>
    <row r="107" spans="3:3" x14ac:dyDescent="0.25">
      <c r="C107" s="70"/>
    </row>
    <row r="108" spans="3:3" x14ac:dyDescent="0.25">
      <c r="C108" s="70"/>
    </row>
    <row r="109" spans="3:3" x14ac:dyDescent="0.25">
      <c r="C109" s="70"/>
    </row>
    <row r="110" spans="3:3" x14ac:dyDescent="0.25">
      <c r="C110" s="70"/>
    </row>
    <row r="111" spans="3:3" x14ac:dyDescent="0.25">
      <c r="C111" s="70"/>
    </row>
    <row r="112" spans="3:3" x14ac:dyDescent="0.25">
      <c r="C112" s="70"/>
    </row>
    <row r="113" spans="3:3" x14ac:dyDescent="0.25">
      <c r="C113" s="70"/>
    </row>
    <row r="114" spans="3:3" x14ac:dyDescent="0.25">
      <c r="C114" s="70"/>
    </row>
    <row r="115" spans="3:3" x14ac:dyDescent="0.25">
      <c r="C115" s="70"/>
    </row>
    <row r="116" spans="3:3" x14ac:dyDescent="0.25">
      <c r="C116" s="70"/>
    </row>
    <row r="117" spans="3:3" x14ac:dyDescent="0.25">
      <c r="C117" s="70"/>
    </row>
    <row r="118" spans="3:3" x14ac:dyDescent="0.25">
      <c r="C118" s="70"/>
    </row>
    <row r="119" spans="3:3" x14ac:dyDescent="0.25">
      <c r="C119" s="70"/>
    </row>
    <row r="120" spans="3:3" x14ac:dyDescent="0.25">
      <c r="C120" s="70"/>
    </row>
    <row r="121" spans="3:3" x14ac:dyDescent="0.25">
      <c r="C121" s="7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V56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E3" sqref="E3:F3"/>
    </sheetView>
  </sheetViews>
  <sheetFormatPr baseColWidth="10" defaultColWidth="9.140625" defaultRowHeight="14.25" x14ac:dyDescent="0.2"/>
  <cols>
    <col min="1" max="1" width="25.85546875" style="8" customWidth="1"/>
    <col min="2" max="9" width="17.85546875" style="8" customWidth="1"/>
    <col min="10" max="11" width="17.85546875" style="27" customWidth="1"/>
    <col min="12" max="20" width="9.140625" style="27"/>
    <col min="21" max="16384" width="9.140625" style="8"/>
  </cols>
  <sheetData>
    <row r="1" spans="1:22" s="3" customFormat="1" ht="20.25" x14ac:dyDescent="0.25">
      <c r="A1" s="2"/>
      <c r="B1" s="111" t="s">
        <v>35</v>
      </c>
      <c r="C1" s="111"/>
      <c r="D1" s="111"/>
      <c r="E1" s="111"/>
      <c r="F1" s="111"/>
      <c r="G1" s="111"/>
      <c r="H1" s="111"/>
      <c r="I1" s="111"/>
      <c r="J1" s="10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2" s="5" customFormat="1" ht="18" x14ac:dyDescent="0.25">
      <c r="A2" s="4"/>
      <c r="B2" s="112" t="s">
        <v>38</v>
      </c>
      <c r="C2" s="112"/>
      <c r="D2" s="112"/>
      <c r="E2" s="112"/>
      <c r="F2" s="112"/>
      <c r="G2" s="112"/>
      <c r="H2" s="112"/>
      <c r="I2" s="112"/>
      <c r="J2" s="11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2" s="7" customFormat="1" ht="15.75" x14ac:dyDescent="0.25">
      <c r="A3" s="6"/>
      <c r="B3" s="12"/>
      <c r="C3" s="13"/>
      <c r="D3" s="13"/>
      <c r="E3" s="116">
        <v>45230</v>
      </c>
      <c r="F3" s="117"/>
      <c r="G3" s="13"/>
      <c r="H3" s="13"/>
      <c r="I3" s="13"/>
      <c r="J3" s="13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2" s="7" customFormat="1" ht="15.75" customHeight="1" thickBot="1" x14ac:dyDescent="0.3">
      <c r="B4" s="115" t="s">
        <v>36</v>
      </c>
      <c r="C4" s="115"/>
      <c r="D4" s="115"/>
      <c r="E4" s="115"/>
      <c r="F4" s="115"/>
      <c r="G4" s="115"/>
      <c r="H4" s="115"/>
      <c r="I4" s="115"/>
      <c r="J4" s="74"/>
      <c r="K4" s="75"/>
      <c r="L4" s="25"/>
      <c r="M4" s="25"/>
      <c r="N4" s="25"/>
      <c r="O4" s="25"/>
      <c r="P4" s="25"/>
      <c r="Q4" s="25"/>
      <c r="R4" s="25"/>
      <c r="S4" s="25"/>
      <c r="T4" s="25"/>
    </row>
    <row r="5" spans="1:22" s="7" customFormat="1" ht="34.5" customHeight="1" thickTop="1" x14ac:dyDescent="0.25">
      <c r="A5" s="113" t="s">
        <v>37</v>
      </c>
      <c r="B5" s="108" t="s">
        <v>39</v>
      </c>
      <c r="C5" s="109"/>
      <c r="D5" s="109"/>
      <c r="E5" s="110"/>
      <c r="F5" s="118" t="s">
        <v>0</v>
      </c>
      <c r="G5" s="119"/>
      <c r="H5" s="119"/>
      <c r="I5" s="119"/>
      <c r="J5" s="119"/>
      <c r="K5" s="120"/>
      <c r="L5" s="25"/>
      <c r="M5" s="25"/>
      <c r="N5" s="25"/>
      <c r="O5" s="25"/>
      <c r="P5" s="25"/>
      <c r="Q5" s="25"/>
      <c r="R5" s="25"/>
      <c r="S5" s="25"/>
      <c r="T5" s="25"/>
    </row>
    <row r="6" spans="1:22" s="9" customFormat="1" ht="30.75" customHeight="1" thickBot="1" x14ac:dyDescent="0.3">
      <c r="A6" s="114"/>
      <c r="B6" s="16" t="s">
        <v>43</v>
      </c>
      <c r="C6" s="17" t="s">
        <v>44</v>
      </c>
      <c r="D6" s="17" t="s">
        <v>45</v>
      </c>
      <c r="E6" s="18" t="s">
        <v>40</v>
      </c>
      <c r="F6" s="73" t="s">
        <v>101</v>
      </c>
      <c r="G6" s="73" t="s">
        <v>102</v>
      </c>
      <c r="H6" s="19" t="s">
        <v>103</v>
      </c>
      <c r="I6" s="17" t="s">
        <v>104</v>
      </c>
      <c r="J6" s="17" t="s">
        <v>41</v>
      </c>
      <c r="K6" s="20" t="s">
        <v>42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2" ht="24.75" customHeight="1" x14ac:dyDescent="0.2">
      <c r="A7" s="14" t="s">
        <v>1</v>
      </c>
      <c r="B7" s="49">
        <f>+IFERROR(VLOOKUP($A7&amp;$E$3,BasePA_GEN!$A$2:$K$835,4,0),"N.A.")</f>
        <v>34484</v>
      </c>
      <c r="C7" s="52">
        <f>+IFERROR(VLOOKUP($A7&amp;$E$3,BasePA_GEN!$A$2:$K$835,5,0),"N.A.")</f>
        <v>6785</v>
      </c>
      <c r="D7" s="52">
        <f>+IFERROR(VLOOKUP($A7&amp;$E$3,BasePA_GEN!$A$2:$K$835,6,0),"N.A.")</f>
        <v>992</v>
      </c>
      <c r="E7" s="57">
        <f>+IFERROR(VLOOKUP($A7&amp;$E$3,BasePA_GEN!$A$2:$K$835,7,0),"N.A.")</f>
        <v>42261</v>
      </c>
      <c r="F7" s="58">
        <f>+IFERROR(VLOOKUP($A7&amp;$E$3,BasePA_GEN!$A$2:$K$835,8,0),"N.A.")</f>
        <v>141024.59</v>
      </c>
      <c r="G7" s="58">
        <f>+IFERROR(VLOOKUP($A7&amp;$E$3,BasePA_GEN!$A$2:$K$835,9,0),"N.A.")</f>
        <v>39222.629999999997</v>
      </c>
      <c r="H7" s="58">
        <f>+IFERROR(VLOOKUP($A7&amp;$E$3,BasePA_GEN!$A$2:$K$835,10,0),"N.A.")</f>
        <v>101802</v>
      </c>
      <c r="I7" s="63">
        <f>+IFERROR(VLOOKUP($A7&amp;$E$3,BasePA_GEN!$A$2:$M$835,11,0),"N.A.")</f>
        <v>2013</v>
      </c>
      <c r="J7" s="63">
        <f>+IFERROR(VLOOKUP($A7&amp;$E$3,BasePA_GEN!$A$2:$M$835,12,0),"N.A.")</f>
        <v>103815</v>
      </c>
      <c r="K7" s="59">
        <f>+IFERROR(VLOOKUP($A7&amp;$E$3,BasePA_GEN!$A$2:$M$835,13,0),"N.A.")</f>
        <v>61553</v>
      </c>
      <c r="U7" s="27"/>
      <c r="V7" s="27"/>
    </row>
    <row r="8" spans="1:22" ht="24.75" customHeight="1" x14ac:dyDescent="0.2">
      <c r="A8" s="14" t="s">
        <v>94</v>
      </c>
      <c r="B8" s="49">
        <f>+IFERROR(VLOOKUP($A8&amp;$E$3,BasePA_GEN!$A$2:$K$835,4,0),"N.A.")</f>
        <v>188275</v>
      </c>
      <c r="C8" s="52">
        <f>+IFERROR(VLOOKUP($A8&amp;$E$3,BasePA_GEN!$A$2:$K$835,5,0),"N.A.")</f>
        <v>7357</v>
      </c>
      <c r="D8" s="52">
        <f>+IFERROR(VLOOKUP($A8&amp;$E$3,BasePA_GEN!$A$2:$K$835,6,0),"N.A.")</f>
        <v>2552</v>
      </c>
      <c r="E8" s="57">
        <f>+IFERROR(VLOOKUP($A8&amp;$E$3,BasePA_GEN!$A$2:$K$835,7,0),"N.A.")</f>
        <v>198183</v>
      </c>
      <c r="F8" s="58">
        <f>+IFERROR(VLOOKUP($A8&amp;$E$3,BasePA_GEN!$A$2:$K$835,8,0),"N.A.")</f>
        <v>279629.89</v>
      </c>
      <c r="G8" s="58">
        <f>+IFERROR(VLOOKUP($A8&amp;$E$3,BasePA_GEN!$A$2:$K$835,9,0),"N.A.")</f>
        <v>25712.07</v>
      </c>
      <c r="H8" s="58">
        <f>+IFERROR(VLOOKUP($A8&amp;$E$3,BasePA_GEN!$A$2:$K$835,10,0),"N.A.")</f>
        <v>253918</v>
      </c>
      <c r="I8" s="63">
        <f>+IFERROR(VLOOKUP($A8&amp;$E$3,BasePA_GEN!$A$2:$M$835,11,0),"N.A.")</f>
        <v>10207</v>
      </c>
      <c r="J8" s="63">
        <f>+IFERROR(VLOOKUP($A8&amp;$E$3,BasePA_GEN!$A$2:$M$835,12,0),"N.A.")</f>
        <v>264125</v>
      </c>
      <c r="K8" s="59">
        <f>+IFERROR(VLOOKUP($A8&amp;$E$3,BasePA_GEN!$A$2:$M$835,13,0),"N.A.")</f>
        <v>65941</v>
      </c>
      <c r="U8" s="27"/>
      <c r="V8" s="27"/>
    </row>
    <row r="9" spans="1:22" ht="24.75" customHeight="1" x14ac:dyDescent="0.2">
      <c r="A9" s="14" t="s">
        <v>2</v>
      </c>
      <c r="B9" s="49">
        <f>+IFERROR(VLOOKUP($A9&amp;$E$3,BasePA_GEN!$A$2:$K$835,4,0),"N.A.")</f>
        <v>209879</v>
      </c>
      <c r="C9" s="52">
        <f>+IFERROR(VLOOKUP($A9&amp;$E$3,BasePA_GEN!$A$2:$K$835,5,0),"N.A.")</f>
        <v>16697</v>
      </c>
      <c r="D9" s="52">
        <f>+IFERROR(VLOOKUP($A9&amp;$E$3,BasePA_GEN!$A$2:$K$835,6,0),"N.A.")</f>
        <v>12363</v>
      </c>
      <c r="E9" s="57">
        <f>+IFERROR(VLOOKUP($A9&amp;$E$3,BasePA_GEN!$A$2:$K$835,7,0),"N.A.")</f>
        <v>238939</v>
      </c>
      <c r="F9" s="58">
        <f>+IFERROR(VLOOKUP($A9&amp;$E$3,BasePA_GEN!$A$2:$K$835,8,0),"N.A.")</f>
        <v>412070.79</v>
      </c>
      <c r="G9" s="58">
        <f>+IFERROR(VLOOKUP($A9&amp;$E$3,BasePA_GEN!$A$2:$K$835,9,0),"N.A.")</f>
        <v>45455.11</v>
      </c>
      <c r="H9" s="58">
        <f>+IFERROR(VLOOKUP($A9&amp;$E$3,BasePA_GEN!$A$2:$K$835,10,0),"N.A.")</f>
        <v>366616</v>
      </c>
      <c r="I9" s="63">
        <f>+IFERROR(VLOOKUP($A9&amp;$E$3,BasePA_GEN!$A$2:$M$835,11,0),"N.A.")</f>
        <v>35841</v>
      </c>
      <c r="J9" s="63">
        <f>+IFERROR(VLOOKUP($A9&amp;$E$3,BasePA_GEN!$A$2:$M$835,12,0),"N.A.")</f>
        <v>402456</v>
      </c>
      <c r="K9" s="59">
        <f>+IFERROR(VLOOKUP($A9&amp;$E$3,BasePA_GEN!$A$2:$M$835,13,0),"N.A.")</f>
        <v>163518</v>
      </c>
      <c r="U9" s="27"/>
      <c r="V9" s="27"/>
    </row>
    <row r="10" spans="1:22" ht="24.75" customHeight="1" x14ac:dyDescent="0.2">
      <c r="A10" s="14" t="s">
        <v>3</v>
      </c>
      <c r="B10" s="49">
        <f>+IFERROR(VLOOKUP($A10&amp;$E$3,BasePA_GEN!$A$2:$K$835,4,0),"N.A.")</f>
        <v>23483</v>
      </c>
      <c r="C10" s="52">
        <f>+IFERROR(VLOOKUP($A10&amp;$E$3,BasePA_GEN!$A$2:$K$835,5,0),"N.A.")</f>
        <v>6820</v>
      </c>
      <c r="D10" s="52">
        <f>+IFERROR(VLOOKUP($A10&amp;$E$3,BasePA_GEN!$A$2:$K$835,6,0),"N.A.")</f>
        <v>1168</v>
      </c>
      <c r="E10" s="57">
        <f>+IFERROR(VLOOKUP($A10&amp;$E$3,BasePA_GEN!$A$2:$K$835,7,0),"N.A.")</f>
        <v>31472</v>
      </c>
      <c r="F10" s="58">
        <f>+IFERROR(VLOOKUP($A10&amp;$E$3,BasePA_GEN!$A$2:$K$835,8,0),"N.A.")</f>
        <v>168931.19</v>
      </c>
      <c r="G10" s="58">
        <f>+IFERROR(VLOOKUP($A10&amp;$E$3,BasePA_GEN!$A$2:$K$835,9,0),"N.A.")</f>
        <v>4541.12</v>
      </c>
      <c r="H10" s="58">
        <f>+IFERROR(VLOOKUP($A10&amp;$E$3,BasePA_GEN!$A$2:$K$835,10,0),"N.A.")</f>
        <v>164390</v>
      </c>
      <c r="I10" s="63">
        <f>+IFERROR(VLOOKUP($A10&amp;$E$3,BasePA_GEN!$A$2:$M$835,11,0),"N.A.")</f>
        <v>1330</v>
      </c>
      <c r="J10" s="63">
        <f>+IFERROR(VLOOKUP($A10&amp;$E$3,BasePA_GEN!$A$2:$M$835,12,0),"N.A.")</f>
        <v>165720</v>
      </c>
      <c r="K10" s="59">
        <f>+IFERROR(VLOOKUP($A10&amp;$E$3,BasePA_GEN!$A$2:$M$835,13,0),"N.A.")</f>
        <v>134248</v>
      </c>
      <c r="U10" s="27"/>
      <c r="V10" s="27"/>
    </row>
    <row r="11" spans="1:22" ht="24.75" customHeight="1" x14ac:dyDescent="0.2">
      <c r="A11" s="14" t="s">
        <v>4</v>
      </c>
      <c r="B11" s="49">
        <f>+IFERROR(VLOOKUP($A11&amp;$E$3,BasePA_GEN!$A$2:$K$835,4,0),"N.A.")</f>
        <v>11493</v>
      </c>
      <c r="C11" s="52">
        <f>+IFERROR(VLOOKUP($A11&amp;$E$3,BasePA_GEN!$A$2:$K$835,5,0),"N.A.")</f>
        <v>209</v>
      </c>
      <c r="D11" s="52">
        <f>+IFERROR(VLOOKUP($A11&amp;$E$3,BasePA_GEN!$A$2:$K$835,6,0),"N.A.")</f>
        <v>2787</v>
      </c>
      <c r="E11" s="57">
        <f>+IFERROR(VLOOKUP($A11&amp;$E$3,BasePA_GEN!$A$2:$K$835,7,0),"N.A.")</f>
        <v>14488</v>
      </c>
      <c r="F11" s="58">
        <f>+IFERROR(VLOOKUP($A11&amp;$E$3,BasePA_GEN!$A$2:$K$835,8,0),"N.A.")</f>
        <v>38417.03</v>
      </c>
      <c r="G11" s="58">
        <f>+IFERROR(VLOOKUP($A11&amp;$E$3,BasePA_GEN!$A$2:$K$835,9,0),"N.A.")</f>
        <v>1400.15</v>
      </c>
      <c r="H11" s="58">
        <f>+IFERROR(VLOOKUP($A11&amp;$E$3,BasePA_GEN!$A$2:$K$835,10,0),"N.A.")</f>
        <v>37017</v>
      </c>
      <c r="I11" s="63">
        <f>+IFERROR(VLOOKUP($A11&amp;$E$3,BasePA_GEN!$A$2:$M$835,11,0),"N.A.")</f>
        <v>1400</v>
      </c>
      <c r="J11" s="63">
        <f>+IFERROR(VLOOKUP($A11&amp;$E$3,BasePA_GEN!$A$2:$M$835,12,0),"N.A.")</f>
        <v>38417</v>
      </c>
      <c r="K11" s="59">
        <f>+IFERROR(VLOOKUP($A11&amp;$E$3,BasePA_GEN!$A$2:$M$835,13,0),"N.A.")</f>
        <v>23929</v>
      </c>
      <c r="U11" s="27"/>
      <c r="V11" s="27"/>
    </row>
    <row r="12" spans="1:22" ht="24.75" customHeight="1" x14ac:dyDescent="0.2">
      <c r="A12" s="14" t="s">
        <v>5</v>
      </c>
      <c r="B12" s="49">
        <f>+IFERROR(VLOOKUP($A12&amp;$E$3,BasePA_GEN!$A$2:$K$835,4,0),"N.A.")</f>
        <v>250972</v>
      </c>
      <c r="C12" s="52">
        <f>+IFERROR(VLOOKUP($A12&amp;$E$3,BasePA_GEN!$A$2:$K$835,5,0),"N.A.")</f>
        <v>8989</v>
      </c>
      <c r="D12" s="52">
        <f>+IFERROR(VLOOKUP($A12&amp;$E$3,BasePA_GEN!$A$2:$K$835,6,0),"N.A.")</f>
        <v>39588</v>
      </c>
      <c r="E12" s="57">
        <f>+IFERROR(VLOOKUP($A12&amp;$E$3,BasePA_GEN!$A$2:$K$835,7,0),"N.A.")</f>
        <v>299549</v>
      </c>
      <c r="F12" s="58">
        <f>+IFERROR(VLOOKUP($A12&amp;$E$3,BasePA_GEN!$A$2:$K$835,8,0),"N.A.")</f>
        <v>1391322.85</v>
      </c>
      <c r="G12" s="58">
        <f>+IFERROR(VLOOKUP($A12&amp;$E$3,BasePA_GEN!$A$2:$K$835,9,0),"N.A.")</f>
        <v>853357.87</v>
      </c>
      <c r="H12" s="58">
        <f>+IFERROR(VLOOKUP($A12&amp;$E$3,BasePA_GEN!$A$2:$K$835,10,0),"N.A.")</f>
        <v>537965</v>
      </c>
      <c r="I12" s="63">
        <f>+IFERROR(VLOOKUP($A12&amp;$E$3,BasePA_GEN!$A$2:$M$835,11,0),"N.A.")</f>
        <v>5906</v>
      </c>
      <c r="J12" s="63">
        <f>+IFERROR(VLOOKUP($A12&amp;$E$3,BasePA_GEN!$A$2:$M$835,12,0),"N.A.")</f>
        <v>543871</v>
      </c>
      <c r="K12" s="59">
        <f>+IFERROR(VLOOKUP($A12&amp;$E$3,BasePA_GEN!$A$2:$M$835,13,0),"N.A.")</f>
        <v>244321</v>
      </c>
      <c r="U12" s="27"/>
      <c r="V12" s="27"/>
    </row>
    <row r="13" spans="1:22" ht="24.75" customHeight="1" x14ac:dyDescent="0.2">
      <c r="A13" s="14" t="s">
        <v>6</v>
      </c>
      <c r="B13" s="49">
        <f>+IFERROR(VLOOKUP($A13&amp;$E$3,BasePA_GEN!$A$2:$K$835,4,0),"N.A.")</f>
        <v>235924</v>
      </c>
      <c r="C13" s="52">
        <f>+IFERROR(VLOOKUP($A13&amp;$E$3,BasePA_GEN!$A$2:$K$835,5,0),"N.A.")</f>
        <v>8352</v>
      </c>
      <c r="D13" s="52">
        <f>+IFERROR(VLOOKUP($A13&amp;$E$3,BasePA_GEN!$A$2:$K$835,6,0),"N.A.")</f>
        <v>6914</v>
      </c>
      <c r="E13" s="57">
        <f>+IFERROR(VLOOKUP($A13&amp;$E$3,BasePA_GEN!$A$2:$K$835,7,0),"N.A.")</f>
        <v>251190</v>
      </c>
      <c r="F13" s="58">
        <f>+IFERROR(VLOOKUP($A13&amp;$E$3,BasePA_GEN!$A$2:$K$835,8,0),"N.A.")</f>
        <v>602331.79</v>
      </c>
      <c r="G13" s="58">
        <f>+IFERROR(VLOOKUP($A13&amp;$E$3,BasePA_GEN!$A$2:$K$835,9,0),"N.A.")</f>
        <v>91927.49</v>
      </c>
      <c r="H13" s="58">
        <f>+IFERROR(VLOOKUP($A13&amp;$E$3,BasePA_GEN!$A$2:$K$835,10,0),"N.A.")</f>
        <v>510404</v>
      </c>
      <c r="I13" s="63">
        <f>+IFERROR(VLOOKUP($A13&amp;$E$3,BasePA_GEN!$A$2:$M$835,11,0),"N.A.")</f>
        <v>37679</v>
      </c>
      <c r="J13" s="63">
        <f>+IFERROR(VLOOKUP($A13&amp;$E$3,BasePA_GEN!$A$2:$M$835,12,0),"N.A.")</f>
        <v>548083</v>
      </c>
      <c r="K13" s="59">
        <f>+IFERROR(VLOOKUP($A13&amp;$E$3,BasePA_GEN!$A$2:$M$835,13,0),"N.A.")</f>
        <v>296893</v>
      </c>
      <c r="U13" s="27"/>
      <c r="V13" s="27"/>
    </row>
    <row r="14" spans="1:22" ht="24.75" customHeight="1" x14ac:dyDescent="0.2">
      <c r="A14" s="14" t="s">
        <v>7</v>
      </c>
      <c r="B14" s="49">
        <f>+IFERROR(VLOOKUP($A14&amp;$E$3,BasePA_GEN!$A$2:$K$835,4,0),"N.A.")</f>
        <v>66740</v>
      </c>
      <c r="C14" s="52">
        <f>+IFERROR(VLOOKUP($A14&amp;$E$3,BasePA_GEN!$A$2:$K$835,5,0),"N.A.")</f>
        <v>9030</v>
      </c>
      <c r="D14" s="52">
        <f>+IFERROR(VLOOKUP($A14&amp;$E$3,BasePA_GEN!$A$2:$K$835,6,0),"N.A.")</f>
        <v>38227</v>
      </c>
      <c r="E14" s="57">
        <f>+IFERROR(VLOOKUP($A14&amp;$E$3,BasePA_GEN!$A$2:$K$835,7,0),"N.A.")</f>
        <v>113997</v>
      </c>
      <c r="F14" s="58">
        <f>+IFERROR(VLOOKUP($A14&amp;$E$3,BasePA_GEN!$A$2:$K$835,8,0),"N.A.")</f>
        <v>270142.69</v>
      </c>
      <c r="G14" s="58">
        <f>+IFERROR(VLOOKUP($A14&amp;$E$3,BasePA_GEN!$A$2:$K$835,9,0),"N.A.")</f>
        <v>50823.92</v>
      </c>
      <c r="H14" s="58">
        <f>+IFERROR(VLOOKUP($A14&amp;$E$3,BasePA_GEN!$A$2:$K$835,10,0),"N.A.")</f>
        <v>219319</v>
      </c>
      <c r="I14" s="63">
        <f>+IFERROR(VLOOKUP($A14&amp;$E$3,BasePA_GEN!$A$2:$M$835,11,0),"N.A.")</f>
        <v>17100</v>
      </c>
      <c r="J14" s="63">
        <f>+IFERROR(VLOOKUP($A14&amp;$E$3,BasePA_GEN!$A$2:$M$835,12,0),"N.A.")</f>
        <v>236418</v>
      </c>
      <c r="K14" s="59">
        <f>+IFERROR(VLOOKUP($A14&amp;$E$3,BasePA_GEN!$A$2:$M$835,13,0),"N.A.")</f>
        <v>122421</v>
      </c>
      <c r="U14" s="27"/>
      <c r="V14" s="27"/>
    </row>
    <row r="15" spans="1:22" ht="24.75" customHeight="1" x14ac:dyDescent="0.2">
      <c r="A15" s="14" t="s">
        <v>95</v>
      </c>
      <c r="B15" s="49">
        <f>+IFERROR(VLOOKUP($A15&amp;$E$3,BasePA_GEN!$A$2:$K$835,4,0),"N.A.")</f>
        <v>2120</v>
      </c>
      <c r="C15" s="52">
        <f>+IFERROR(VLOOKUP($A15&amp;$E$3,BasePA_GEN!$A$2:$K$835,5,0),"N.A.")</f>
        <v>450</v>
      </c>
      <c r="D15" s="52">
        <f>+IFERROR(VLOOKUP($A15&amp;$E$3,BasePA_GEN!$A$2:$K$835,6,0),"N.A.")</f>
        <v>292</v>
      </c>
      <c r="E15" s="57">
        <f>+IFERROR(VLOOKUP($A15&amp;$E$3,BasePA_GEN!$A$2:$K$835,7,0),"N.A.")</f>
        <v>2861</v>
      </c>
      <c r="F15" s="58">
        <f>+IFERROR(VLOOKUP($A15&amp;$E$3,BasePA_GEN!$A$2:$K$835,8,0),"N.A.")</f>
        <v>22982.05</v>
      </c>
      <c r="G15" s="58">
        <f>+IFERROR(VLOOKUP($A15&amp;$E$3,BasePA_GEN!$A$2:$K$835,9,0),"N.A.")</f>
        <v>0</v>
      </c>
      <c r="H15" s="58">
        <f>+IFERROR(VLOOKUP($A15&amp;$E$3,BasePA_GEN!$A$2:$K$835,10,0),"N.A.")</f>
        <v>22982</v>
      </c>
      <c r="I15" s="63">
        <f>+IFERROR(VLOOKUP($A15&amp;$E$3,BasePA_GEN!$A$2:$M$835,11,0),"N.A.")</f>
        <v>0</v>
      </c>
      <c r="J15" s="63">
        <f>+IFERROR(VLOOKUP($A15&amp;$E$3,BasePA_GEN!$A$2:$M$835,12,0),"N.A.")</f>
        <v>22982</v>
      </c>
      <c r="K15" s="59">
        <f>+IFERROR(VLOOKUP($A15&amp;$E$3,BasePA_GEN!$A$2:$M$835,13,0),"N.A.")</f>
        <v>20121</v>
      </c>
      <c r="U15" s="27"/>
      <c r="V15" s="27"/>
    </row>
    <row r="16" spans="1:22" ht="24.75" customHeight="1" x14ac:dyDescent="0.2">
      <c r="A16" s="14" t="s">
        <v>115</v>
      </c>
      <c r="B16" s="49">
        <f>+IFERROR(VLOOKUP($A16&amp;$E$3,BasePA_GEN!$A$2:$K$835,4,0),"N.A.")</f>
        <v>2535</v>
      </c>
      <c r="C16" s="52">
        <f>+IFERROR(VLOOKUP($A16&amp;$E$3,BasePA_GEN!$A$2:$K$835,5,0),"N.A.")</f>
        <v>1018</v>
      </c>
      <c r="D16" s="52">
        <f>+IFERROR(VLOOKUP($A16&amp;$E$3,BasePA_GEN!$A$2:$K$835,6,0),"N.A.")</f>
        <v>315</v>
      </c>
      <c r="E16" s="57">
        <f>+IFERROR(VLOOKUP($A16&amp;$E$3,BasePA_GEN!$A$2:$K$835,7,0),"N.A.")</f>
        <v>3867</v>
      </c>
      <c r="F16" s="58">
        <f>+IFERROR(VLOOKUP($A16&amp;$E$3,BasePA_GEN!$A$2:$K$835,8,0),"N.A.")</f>
        <v>96531.53</v>
      </c>
      <c r="G16" s="58">
        <f>+IFERROR(VLOOKUP($A16&amp;$E$3,BasePA_GEN!$A$2:$K$835,9,0),"N.A.")</f>
        <v>2.61</v>
      </c>
      <c r="H16" s="58">
        <f>+IFERROR(VLOOKUP($A16&amp;$E$3,BasePA_GEN!$A$2:$K$835,10,0),"N.A.")</f>
        <v>96529</v>
      </c>
      <c r="I16" s="63">
        <f>+IFERROR(VLOOKUP($A16&amp;$E$3,BasePA_GEN!$A$2:$M$835,11,0),"N.A.")</f>
        <v>3</v>
      </c>
      <c r="J16" s="63">
        <f>+IFERROR(VLOOKUP($A16&amp;$E$3,BasePA_GEN!$A$2:$M$835,12,0),"N.A.")</f>
        <v>96532</v>
      </c>
      <c r="K16" s="59">
        <f>+IFERROR(VLOOKUP($A16&amp;$E$3,BasePA_GEN!$A$2:$M$835,13,0),"N.A.")</f>
        <v>92664</v>
      </c>
      <c r="U16" s="27"/>
      <c r="V16" s="27"/>
    </row>
    <row r="17" spans="1:22" ht="24.75" customHeight="1" x14ac:dyDescent="0.2">
      <c r="A17" s="14" t="s">
        <v>8</v>
      </c>
      <c r="B17" s="49">
        <f>+IFERROR(VLOOKUP($A17&amp;$E$3,BasePA_GEN!$A$2:$K$835,4,0),"N.A.")</f>
        <v>18851</v>
      </c>
      <c r="C17" s="52">
        <f>+IFERROR(VLOOKUP($A17&amp;$E$3,BasePA_GEN!$A$2:$K$835,5,0),"N.A.")</f>
        <v>9088</v>
      </c>
      <c r="D17" s="52">
        <f>+IFERROR(VLOOKUP($A17&amp;$E$3,BasePA_GEN!$A$2:$K$835,6,0),"N.A.")</f>
        <v>6077</v>
      </c>
      <c r="E17" s="57">
        <f>+IFERROR(VLOOKUP($A17&amp;$E$3,BasePA_GEN!$A$2:$K$835,7,0),"N.A.")</f>
        <v>34017</v>
      </c>
      <c r="F17" s="58">
        <f>+IFERROR(VLOOKUP($A17&amp;$E$3,BasePA_GEN!$A$2:$K$835,8,0),"N.A.")</f>
        <v>126374.55</v>
      </c>
      <c r="G17" s="58">
        <f>+IFERROR(VLOOKUP($A17&amp;$E$3,BasePA_GEN!$A$2:$K$835,9,0),"N.A.")</f>
        <v>18277.060000000001</v>
      </c>
      <c r="H17" s="58">
        <f>+IFERROR(VLOOKUP($A17&amp;$E$3,BasePA_GEN!$A$2:$K$835,10,0),"N.A.")</f>
        <v>108097</v>
      </c>
      <c r="I17" s="63">
        <f>+IFERROR(VLOOKUP($A17&amp;$E$3,BasePA_GEN!$A$2:$M$835,11,0),"N.A.")</f>
        <v>2843</v>
      </c>
      <c r="J17" s="63">
        <f>+IFERROR(VLOOKUP($A17&amp;$E$3,BasePA_GEN!$A$2:$M$835,12,0),"N.A.")</f>
        <v>110940</v>
      </c>
      <c r="K17" s="59">
        <f>+IFERROR(VLOOKUP($A17&amp;$E$3,BasePA_GEN!$A$2:$M$835,13,0),"N.A.")</f>
        <v>76924</v>
      </c>
      <c r="U17" s="27"/>
      <c r="V17" s="27"/>
    </row>
    <row r="18" spans="1:22" ht="24.75" customHeight="1" x14ac:dyDescent="0.2">
      <c r="A18" s="14" t="s">
        <v>9</v>
      </c>
      <c r="B18" s="49">
        <f>+IFERROR(VLOOKUP($A18&amp;$E$3,BasePA_GEN!$A$2:$K$835,4,0),"N.A.")</f>
        <v>50647</v>
      </c>
      <c r="C18" s="52">
        <f>+IFERROR(VLOOKUP($A18&amp;$E$3,BasePA_GEN!$A$2:$K$835,5,0),"N.A.")</f>
        <v>6657</v>
      </c>
      <c r="D18" s="52">
        <f>+IFERROR(VLOOKUP($A18&amp;$E$3,BasePA_GEN!$A$2:$K$835,6,0),"N.A.")</f>
        <v>2468</v>
      </c>
      <c r="E18" s="57">
        <f>+IFERROR(VLOOKUP($A18&amp;$E$3,BasePA_GEN!$A$2:$K$835,7,0),"N.A.")</f>
        <v>59772</v>
      </c>
      <c r="F18" s="58">
        <f>+IFERROR(VLOOKUP($A18&amp;$E$3,BasePA_GEN!$A$2:$K$835,8,0),"N.A.")</f>
        <v>102363.41</v>
      </c>
      <c r="G18" s="58">
        <f>+IFERROR(VLOOKUP($A18&amp;$E$3,BasePA_GEN!$A$2:$K$835,9,0),"N.A.")</f>
        <v>29745.34</v>
      </c>
      <c r="H18" s="58">
        <f>+IFERROR(VLOOKUP($A18&amp;$E$3,BasePA_GEN!$A$2:$K$835,10,0),"N.A.")</f>
        <v>72618</v>
      </c>
      <c r="I18" s="63">
        <f>+IFERROR(VLOOKUP($A18&amp;$E$3,BasePA_GEN!$A$2:$M$835,11,0),"N.A.")</f>
        <v>0</v>
      </c>
      <c r="J18" s="63">
        <f>+IFERROR(VLOOKUP($A18&amp;$E$3,BasePA_GEN!$A$2:$M$835,12,0),"N.A.")</f>
        <v>72618</v>
      </c>
      <c r="K18" s="59">
        <f>+IFERROR(VLOOKUP($A18&amp;$E$3,BasePA_GEN!$A$2:$M$835,13,0),"N.A.")</f>
        <v>12846</v>
      </c>
      <c r="U18" s="27"/>
      <c r="V18" s="27"/>
    </row>
    <row r="19" spans="1:22" ht="24.75" customHeight="1" x14ac:dyDescent="0.2">
      <c r="A19" s="14" t="s">
        <v>10</v>
      </c>
      <c r="B19" s="49">
        <f>+IFERROR(VLOOKUP($A19&amp;$E$3,BasePA_GEN!$A$2:$K$835,4,0),"N.A.")</f>
        <v>175975</v>
      </c>
      <c r="C19" s="52">
        <f>+IFERROR(VLOOKUP($A19&amp;$E$3,BasePA_GEN!$A$2:$K$835,5,0),"N.A.")</f>
        <v>39528</v>
      </c>
      <c r="D19" s="52">
        <f>+IFERROR(VLOOKUP($A19&amp;$E$3,BasePA_GEN!$A$2:$K$835,6,0),"N.A.")</f>
        <v>25308</v>
      </c>
      <c r="E19" s="57">
        <f>+IFERROR(VLOOKUP($A19&amp;$E$3,BasePA_GEN!$A$2:$K$835,7,0),"N.A.")</f>
        <v>240811</v>
      </c>
      <c r="F19" s="58">
        <f>+IFERROR(VLOOKUP($A19&amp;$E$3,BasePA_GEN!$A$2:$K$835,8,0),"N.A.")</f>
        <v>385755.64</v>
      </c>
      <c r="G19" s="58">
        <f>+IFERROR(VLOOKUP($A19&amp;$E$3,BasePA_GEN!$A$2:$K$835,9,0),"N.A.")</f>
        <v>26566.240000000002</v>
      </c>
      <c r="H19" s="58">
        <f>+IFERROR(VLOOKUP($A19&amp;$E$3,BasePA_GEN!$A$2:$K$835,10,0),"N.A.")</f>
        <v>359189</v>
      </c>
      <c r="I19" s="63">
        <f>+IFERROR(VLOOKUP($A19&amp;$E$3,BasePA_GEN!$A$2:$M$835,11,0),"N.A.")</f>
        <v>17259</v>
      </c>
      <c r="J19" s="63">
        <f>+IFERROR(VLOOKUP($A19&amp;$E$3,BasePA_GEN!$A$2:$M$835,12,0),"N.A.")</f>
        <v>376448</v>
      </c>
      <c r="K19" s="59">
        <f>+IFERROR(VLOOKUP($A19&amp;$E$3,BasePA_GEN!$A$2:$M$835,13,0),"N.A.")</f>
        <v>135637</v>
      </c>
      <c r="U19" s="27"/>
      <c r="V19" s="27"/>
    </row>
    <row r="20" spans="1:22" ht="24.75" customHeight="1" x14ac:dyDescent="0.2">
      <c r="A20" s="14" t="s">
        <v>99</v>
      </c>
      <c r="B20" s="49">
        <f>+IFERROR(VLOOKUP($A20&amp;$E$3,BasePA_GEN!$A$2:$K$835,4,0),"N.A.")</f>
        <v>48294</v>
      </c>
      <c r="C20" s="52">
        <f>+IFERROR(VLOOKUP($A20&amp;$E$3,BasePA_GEN!$A$2:$K$835,5,0),"N.A.")</f>
        <v>4910</v>
      </c>
      <c r="D20" s="52">
        <f>+IFERROR(VLOOKUP($A20&amp;$E$3,BasePA_GEN!$A$2:$K$835,6,0),"N.A.")</f>
        <v>1969</v>
      </c>
      <c r="E20" s="57">
        <f>+IFERROR(VLOOKUP($A20&amp;$E$3,BasePA_GEN!$A$2:$K$835,7,0),"N.A.")</f>
        <v>55173</v>
      </c>
      <c r="F20" s="58">
        <f>+IFERROR(VLOOKUP($A20&amp;$E$3,BasePA_GEN!$A$2:$K$835,8,0),"N.A.")</f>
        <v>125054.77</v>
      </c>
      <c r="G20" s="58">
        <f>+IFERROR(VLOOKUP($A20&amp;$E$3,BasePA_GEN!$A$2:$K$835,9,0),"N.A.")</f>
        <v>65071.26</v>
      </c>
      <c r="H20" s="58">
        <f>+IFERROR(VLOOKUP($A20&amp;$E$3,BasePA_GEN!$A$2:$K$835,10,0),"N.A.")</f>
        <v>59984</v>
      </c>
      <c r="I20" s="63">
        <f>+IFERROR(VLOOKUP($A20&amp;$E$3,BasePA_GEN!$A$2:$M$835,11,0),"N.A.")</f>
        <v>7538</v>
      </c>
      <c r="J20" s="63">
        <f>+IFERROR(VLOOKUP($A20&amp;$E$3,BasePA_GEN!$A$2:$M$835,12,0),"N.A.")</f>
        <v>67522</v>
      </c>
      <c r="K20" s="59">
        <f>+IFERROR(VLOOKUP($A20&amp;$E$3,BasePA_GEN!$A$2:$M$835,13,0),"N.A.")</f>
        <v>12349</v>
      </c>
      <c r="U20" s="27"/>
      <c r="V20" s="27"/>
    </row>
    <row r="21" spans="1:22" ht="24.75" customHeight="1" x14ac:dyDescent="0.2">
      <c r="A21" s="14" t="s">
        <v>11</v>
      </c>
      <c r="B21" s="49">
        <f>+IFERROR(VLOOKUP($A21&amp;$E$3,BasePA_GEN!$A$2:$K$835,4,0),"N.A.")</f>
        <v>3941</v>
      </c>
      <c r="C21" s="52">
        <f>+IFERROR(VLOOKUP($A21&amp;$E$3,BasePA_GEN!$A$2:$K$835,5,0),"N.A.")</f>
        <v>450</v>
      </c>
      <c r="D21" s="52">
        <f>+IFERROR(VLOOKUP($A21&amp;$E$3,BasePA_GEN!$A$2:$K$835,6,0),"N.A.")</f>
        <v>137</v>
      </c>
      <c r="E21" s="57">
        <f>+IFERROR(VLOOKUP($A21&amp;$E$3,BasePA_GEN!$A$2:$K$835,7,0),"N.A.")</f>
        <v>4528</v>
      </c>
      <c r="F21" s="58">
        <f>+IFERROR(VLOOKUP($A21&amp;$E$3,BasePA_GEN!$A$2:$K$835,8,0),"N.A.")</f>
        <v>49112.639999999999</v>
      </c>
      <c r="G21" s="58">
        <f>+IFERROR(VLOOKUP($A21&amp;$E$3,BasePA_GEN!$A$2:$K$835,9,0),"N.A.")</f>
        <v>10523.78</v>
      </c>
      <c r="H21" s="58">
        <f>+IFERROR(VLOOKUP($A21&amp;$E$3,BasePA_GEN!$A$2:$K$835,10,0),"N.A.")</f>
        <v>38589</v>
      </c>
      <c r="I21" s="63">
        <f>+IFERROR(VLOOKUP($A21&amp;$E$3,BasePA_GEN!$A$2:$M$835,11,0),"N.A.")</f>
        <v>0</v>
      </c>
      <c r="J21" s="63">
        <f>+IFERROR(VLOOKUP($A21&amp;$E$3,BasePA_GEN!$A$2:$M$835,12,0),"N.A.")</f>
        <v>38589</v>
      </c>
      <c r="K21" s="59">
        <f>+IFERROR(VLOOKUP($A21&amp;$E$3,BasePA_GEN!$A$2:$M$835,13,0),"N.A.")</f>
        <v>34061</v>
      </c>
      <c r="U21" s="27"/>
      <c r="V21" s="27"/>
    </row>
    <row r="22" spans="1:22" ht="24.75" customHeight="1" x14ac:dyDescent="0.2">
      <c r="A22" s="14" t="s">
        <v>12</v>
      </c>
      <c r="B22" s="49">
        <f>+IFERROR(VLOOKUP($A22&amp;$E$3,BasePA_GEN!$A$2:$K$835,4,0),"N.A.")</f>
        <v>166025</v>
      </c>
      <c r="C22" s="52">
        <f>+IFERROR(VLOOKUP($A22&amp;$E$3,BasePA_GEN!$A$2:$K$835,5,0),"N.A.")</f>
        <v>14432</v>
      </c>
      <c r="D22" s="52">
        <f>+IFERROR(VLOOKUP($A22&amp;$E$3,BasePA_GEN!$A$2:$K$835,6,0),"N.A.")</f>
        <v>43167</v>
      </c>
      <c r="E22" s="57">
        <f>+IFERROR(VLOOKUP($A22&amp;$E$3,BasePA_GEN!$A$2:$K$835,7,0),"N.A.")</f>
        <v>223624</v>
      </c>
      <c r="F22" s="58">
        <f>+IFERROR(VLOOKUP($A22&amp;$E$3,BasePA_GEN!$A$2:$K$835,8,0),"N.A.")</f>
        <v>426681.99</v>
      </c>
      <c r="G22" s="58">
        <f>+IFERROR(VLOOKUP($A22&amp;$E$3,BasePA_GEN!$A$2:$K$835,9,0),"N.A.")</f>
        <v>82038.67</v>
      </c>
      <c r="H22" s="58">
        <f>+IFERROR(VLOOKUP($A22&amp;$E$3,BasePA_GEN!$A$2:$K$835,10,0),"N.A.")</f>
        <v>344643</v>
      </c>
      <c r="I22" s="63">
        <f>+IFERROR(VLOOKUP($A22&amp;$E$3,BasePA_GEN!$A$2:$M$835,11,0),"N.A.")</f>
        <v>33544</v>
      </c>
      <c r="J22" s="63">
        <f>+IFERROR(VLOOKUP($A22&amp;$E$3,BasePA_GEN!$A$2:$M$835,12,0),"N.A.")</f>
        <v>378187</v>
      </c>
      <c r="K22" s="59">
        <f>+IFERROR(VLOOKUP($A22&amp;$E$3,BasePA_GEN!$A$2:$M$835,13,0),"N.A.")</f>
        <v>154563</v>
      </c>
      <c r="U22" s="27"/>
      <c r="V22" s="27"/>
    </row>
    <row r="23" spans="1:22" ht="24.75" customHeight="1" x14ac:dyDescent="0.2">
      <c r="A23" s="14" t="s">
        <v>13</v>
      </c>
      <c r="B23" s="49">
        <f>+IFERROR(VLOOKUP($A23&amp;$E$3,BasePA_GEN!$A$2:$K$835,4,0),"N.A.")</f>
        <v>192006</v>
      </c>
      <c r="C23" s="52">
        <f>+IFERROR(VLOOKUP($A23&amp;$E$3,BasePA_GEN!$A$2:$K$835,5,0),"N.A.")</f>
        <v>20701</v>
      </c>
      <c r="D23" s="52">
        <f>+IFERROR(VLOOKUP($A23&amp;$E$3,BasePA_GEN!$A$2:$K$835,6,0),"N.A.")</f>
        <v>26589</v>
      </c>
      <c r="E23" s="57">
        <f>+IFERROR(VLOOKUP($A23&amp;$E$3,BasePA_GEN!$A$2:$K$835,7,0),"N.A.")</f>
        <v>239295</v>
      </c>
      <c r="F23" s="58">
        <f>+IFERROR(VLOOKUP($A23&amp;$E$3,BasePA_GEN!$A$2:$K$835,8,0),"N.A.")</f>
        <v>358631.05</v>
      </c>
      <c r="G23" s="58">
        <f>+IFERROR(VLOOKUP($A23&amp;$E$3,BasePA_GEN!$A$2:$K$835,9,0),"N.A.")</f>
        <v>72945.03</v>
      </c>
      <c r="H23" s="58">
        <f>+IFERROR(VLOOKUP($A23&amp;$E$3,BasePA_GEN!$A$2:$K$835,10,0),"N.A.")</f>
        <v>285686</v>
      </c>
      <c r="I23" s="63">
        <f>+IFERROR(VLOOKUP($A23&amp;$E$3,BasePA_GEN!$A$2:$M$835,11,0),"N.A.")</f>
        <v>35894</v>
      </c>
      <c r="J23" s="63">
        <f>+IFERROR(VLOOKUP($A23&amp;$E$3,BasePA_GEN!$A$2:$M$835,12,0),"N.A.")</f>
        <v>321580</v>
      </c>
      <c r="K23" s="59">
        <f>+IFERROR(VLOOKUP($A23&amp;$E$3,BasePA_GEN!$A$2:$M$835,13,0),"N.A.")</f>
        <v>82285</v>
      </c>
      <c r="U23" s="27"/>
      <c r="V23" s="27"/>
    </row>
    <row r="24" spans="1:22" ht="24.75" customHeight="1" x14ac:dyDescent="0.2">
      <c r="A24" s="14" t="s">
        <v>14</v>
      </c>
      <c r="B24" s="49">
        <f>+IFERROR(VLOOKUP($A24&amp;$E$3,BasePA_GEN!$A$2:$K$835,4,0),"N.A.")</f>
        <v>128741</v>
      </c>
      <c r="C24" s="52">
        <f>+IFERROR(VLOOKUP($A24&amp;$E$3,BasePA_GEN!$A$2:$K$835,5,0),"N.A.")</f>
        <v>10531</v>
      </c>
      <c r="D24" s="52">
        <f>+IFERROR(VLOOKUP($A24&amp;$E$3,BasePA_GEN!$A$2:$K$835,6,0),"N.A.")</f>
        <v>2111</v>
      </c>
      <c r="E24" s="57">
        <f>+IFERROR(VLOOKUP($A24&amp;$E$3,BasePA_GEN!$A$2:$K$835,7,0),"N.A.")</f>
        <v>141384</v>
      </c>
      <c r="F24" s="58">
        <f>+IFERROR(VLOOKUP($A24&amp;$E$3,BasePA_GEN!$A$2:$K$835,8,0),"N.A.")</f>
        <v>204667.02</v>
      </c>
      <c r="G24" s="58">
        <f>+IFERROR(VLOOKUP($A24&amp;$E$3,BasePA_GEN!$A$2:$K$835,9,0),"N.A.")</f>
        <v>18607.32</v>
      </c>
      <c r="H24" s="58">
        <f>+IFERROR(VLOOKUP($A24&amp;$E$3,BasePA_GEN!$A$2:$K$835,10,0),"N.A.")</f>
        <v>186060</v>
      </c>
      <c r="I24" s="63">
        <f>+IFERROR(VLOOKUP($A24&amp;$E$3,BasePA_GEN!$A$2:$M$835,11,0),"N.A.")</f>
        <v>468</v>
      </c>
      <c r="J24" s="63">
        <f>+IFERROR(VLOOKUP($A24&amp;$E$3,BasePA_GEN!$A$2:$M$835,12,0),"N.A.")</f>
        <v>186528</v>
      </c>
      <c r="K24" s="59">
        <f>+IFERROR(VLOOKUP($A24&amp;$E$3,BasePA_GEN!$A$2:$M$835,13,0),"N.A.")</f>
        <v>45144</v>
      </c>
      <c r="U24" s="27"/>
      <c r="V24" s="27"/>
    </row>
    <row r="25" spans="1:22" ht="24.75" customHeight="1" x14ac:dyDescent="0.2">
      <c r="A25" s="14" t="s">
        <v>15</v>
      </c>
      <c r="B25" s="49">
        <f>+IFERROR(VLOOKUP($A25&amp;$E$3,BasePA_GEN!$A$2:$K$835,4,0),"N.A.")</f>
        <v>24408</v>
      </c>
      <c r="C25" s="52">
        <f>+IFERROR(VLOOKUP($A25&amp;$E$3,BasePA_GEN!$A$2:$K$835,5,0),"N.A.")</f>
        <v>8153</v>
      </c>
      <c r="D25" s="52">
        <f>+IFERROR(VLOOKUP($A25&amp;$E$3,BasePA_GEN!$A$2:$K$835,6,0),"N.A.")</f>
        <v>1358</v>
      </c>
      <c r="E25" s="57">
        <f>+IFERROR(VLOOKUP($A25&amp;$E$3,BasePA_GEN!$A$2:$K$835,7,0),"N.A.")</f>
        <v>33919</v>
      </c>
      <c r="F25" s="58">
        <f>+IFERROR(VLOOKUP($A25&amp;$E$3,BasePA_GEN!$A$2:$K$835,8,0),"N.A.")</f>
        <v>90628.37</v>
      </c>
      <c r="G25" s="58">
        <f>+IFERROR(VLOOKUP($A25&amp;$E$3,BasePA_GEN!$A$2:$K$835,9,0),"N.A.")</f>
        <v>1901.49</v>
      </c>
      <c r="H25" s="58">
        <f>+IFERROR(VLOOKUP($A25&amp;$E$3,BasePA_GEN!$A$2:$K$835,10,0),"N.A.")</f>
        <v>88727</v>
      </c>
      <c r="I25" s="63">
        <f>+IFERROR(VLOOKUP($A25&amp;$E$3,BasePA_GEN!$A$2:$M$835,11,0),"N.A.")</f>
        <v>0</v>
      </c>
      <c r="J25" s="63">
        <f>+IFERROR(VLOOKUP($A25&amp;$E$3,BasePA_GEN!$A$2:$M$835,12,0),"N.A.")</f>
        <v>88727</v>
      </c>
      <c r="K25" s="59">
        <f>+IFERROR(VLOOKUP($A25&amp;$E$3,BasePA_GEN!$A$2:$M$835,13,0),"N.A.")</f>
        <v>54807</v>
      </c>
      <c r="U25" s="27"/>
      <c r="V25" s="27"/>
    </row>
    <row r="26" spans="1:22" ht="24.75" customHeight="1" x14ac:dyDescent="0.2">
      <c r="A26" s="14" t="s">
        <v>16</v>
      </c>
      <c r="B26" s="49">
        <f>+IFERROR(VLOOKUP($A26&amp;$E$3,BasePA_GEN!$A$2:$K$835,4,0),"N.A.")</f>
        <v>296098</v>
      </c>
      <c r="C26" s="52">
        <f>+IFERROR(VLOOKUP($A26&amp;$E$3,BasePA_GEN!$A$2:$K$835,5,0),"N.A.")</f>
        <v>30439</v>
      </c>
      <c r="D26" s="52">
        <f>+IFERROR(VLOOKUP($A26&amp;$E$3,BasePA_GEN!$A$2:$K$835,6,0),"N.A.")</f>
        <v>51955</v>
      </c>
      <c r="E26" s="57">
        <f>+IFERROR(VLOOKUP($A26&amp;$E$3,BasePA_GEN!$A$2:$K$835,7,0),"N.A.")</f>
        <v>378492</v>
      </c>
      <c r="F26" s="58">
        <f>+IFERROR(VLOOKUP($A26&amp;$E$3,BasePA_GEN!$A$2:$K$835,8,0),"N.A.")</f>
        <v>642848.79</v>
      </c>
      <c r="G26" s="58">
        <f>+IFERROR(VLOOKUP($A26&amp;$E$3,BasePA_GEN!$A$2:$K$835,9,0),"N.A.")</f>
        <v>143519.32</v>
      </c>
      <c r="H26" s="58">
        <f>+IFERROR(VLOOKUP($A26&amp;$E$3,BasePA_GEN!$A$2:$K$835,10,0),"N.A.")</f>
        <v>499329</v>
      </c>
      <c r="I26" s="63">
        <f>+IFERROR(VLOOKUP($A26&amp;$E$3,BasePA_GEN!$A$2:$M$835,11,0),"N.A.")</f>
        <v>0</v>
      </c>
      <c r="J26" s="63">
        <f>+IFERROR(VLOOKUP($A26&amp;$E$3,BasePA_GEN!$A$2:$M$835,12,0),"N.A.")</f>
        <v>499329</v>
      </c>
      <c r="K26" s="59">
        <f>+IFERROR(VLOOKUP($A26&amp;$E$3,BasePA_GEN!$A$2:$M$835,13,0),"N.A.")</f>
        <v>120838</v>
      </c>
      <c r="U26" s="27"/>
      <c r="V26" s="27"/>
    </row>
    <row r="27" spans="1:22" ht="24.75" customHeight="1" x14ac:dyDescent="0.2">
      <c r="A27" s="14" t="s">
        <v>97</v>
      </c>
      <c r="B27" s="49">
        <f>+IFERROR(VLOOKUP($A27&amp;$E$3,BasePA_GEN!$A$2:$K$835,4,0),"N.A.")</f>
        <v>123958</v>
      </c>
      <c r="C27" s="52">
        <f>+IFERROR(VLOOKUP($A27&amp;$E$3,BasePA_GEN!$A$2:$K$835,5,0),"N.A.")</f>
        <v>10964</v>
      </c>
      <c r="D27" s="52">
        <f>+IFERROR(VLOOKUP($A27&amp;$E$3,BasePA_GEN!$A$2:$K$835,6,0),"N.A.")</f>
        <v>22615</v>
      </c>
      <c r="E27" s="57">
        <f>+IFERROR(VLOOKUP($A27&amp;$E$3,BasePA_GEN!$A$2:$K$835,7,0),"N.A.")</f>
        <v>157537</v>
      </c>
      <c r="F27" s="58">
        <f>+IFERROR(VLOOKUP($A27&amp;$E$3,BasePA_GEN!$A$2:$K$835,8,0),"N.A.")</f>
        <v>242083.39</v>
      </c>
      <c r="G27" s="58">
        <f>+IFERROR(VLOOKUP($A27&amp;$E$3,BasePA_GEN!$A$2:$K$835,9,0),"N.A.")</f>
        <v>50625.81</v>
      </c>
      <c r="H27" s="58">
        <f>+IFERROR(VLOOKUP($A27&amp;$E$3,BasePA_GEN!$A$2:$K$835,10,0),"N.A.")</f>
        <v>191458</v>
      </c>
      <c r="I27" s="63">
        <f>+IFERROR(VLOOKUP($A27&amp;$E$3,BasePA_GEN!$A$2:$M$835,11,0),"N.A.")</f>
        <v>6530</v>
      </c>
      <c r="J27" s="63">
        <f>+IFERROR(VLOOKUP($A27&amp;$E$3,BasePA_GEN!$A$2:$M$835,12,0),"N.A.")</f>
        <v>197988</v>
      </c>
      <c r="K27" s="59">
        <f>+IFERROR(VLOOKUP($A27&amp;$E$3,BasePA_GEN!$A$2:$M$835,13,0),"N.A.")</f>
        <v>40451</v>
      </c>
      <c r="U27" s="27"/>
      <c r="V27" s="27"/>
    </row>
    <row r="28" spans="1:22" ht="24.75" customHeight="1" x14ac:dyDescent="0.2">
      <c r="A28" s="14" t="s">
        <v>17</v>
      </c>
      <c r="B28" s="49">
        <f>+IFERROR(VLOOKUP($A28&amp;$E$3,BasePA_GEN!$A$2:$K$835,4,0),"N.A.")</f>
        <v>6237</v>
      </c>
      <c r="C28" s="52">
        <f>+IFERROR(VLOOKUP($A28&amp;$E$3,BasePA_GEN!$A$2:$K$835,5,0),"N.A.")</f>
        <v>2254</v>
      </c>
      <c r="D28" s="52">
        <f>+IFERROR(VLOOKUP($A28&amp;$E$3,BasePA_GEN!$A$2:$K$835,6,0),"N.A.")</f>
        <v>1292</v>
      </c>
      <c r="E28" s="57">
        <f>+IFERROR(VLOOKUP($A28&amp;$E$3,BasePA_GEN!$A$2:$K$835,7,0),"N.A.")</f>
        <v>9782</v>
      </c>
      <c r="F28" s="58">
        <f>+IFERROR(VLOOKUP($A28&amp;$E$3,BasePA_GEN!$A$2:$K$835,8,0),"N.A.")</f>
        <v>29839.62</v>
      </c>
      <c r="G28" s="58">
        <f>+IFERROR(VLOOKUP($A28&amp;$E$3,BasePA_GEN!$A$2:$K$835,9,0),"N.A.")</f>
        <v>1365.4</v>
      </c>
      <c r="H28" s="58">
        <f>+IFERROR(VLOOKUP($A28&amp;$E$3,BasePA_GEN!$A$2:$K$835,10,0),"N.A.")</f>
        <v>28474</v>
      </c>
      <c r="I28" s="63">
        <f>+IFERROR(VLOOKUP($A28&amp;$E$3,BasePA_GEN!$A$2:$M$835,11,0),"N.A.")</f>
        <v>0</v>
      </c>
      <c r="J28" s="63">
        <f>+IFERROR(VLOOKUP($A28&amp;$E$3,BasePA_GEN!$A$2:$M$835,12,0),"N.A.")</f>
        <v>28474</v>
      </c>
      <c r="K28" s="59">
        <f>+IFERROR(VLOOKUP($A28&amp;$E$3,BasePA_GEN!$A$2:$M$835,13,0),"N.A.")</f>
        <v>18692</v>
      </c>
      <c r="U28" s="27"/>
      <c r="V28" s="27"/>
    </row>
    <row r="29" spans="1:22" ht="24.75" customHeight="1" x14ac:dyDescent="0.2">
      <c r="A29" s="14" t="s">
        <v>18</v>
      </c>
      <c r="B29" s="49">
        <f>+IFERROR(VLOOKUP($A29&amp;$E$3,BasePA_GEN!$A$2:$K$835,4,0),"N.A.")</f>
        <v>79412</v>
      </c>
      <c r="C29" s="52">
        <f>+IFERROR(VLOOKUP($A29&amp;$E$3,BasePA_GEN!$A$2:$K$835,5,0),"N.A.")</f>
        <v>7567</v>
      </c>
      <c r="D29" s="52">
        <f>+IFERROR(VLOOKUP($A29&amp;$E$3,BasePA_GEN!$A$2:$K$835,6,0),"N.A.")</f>
        <v>0</v>
      </c>
      <c r="E29" s="57">
        <f>+IFERROR(VLOOKUP($A29&amp;$E$3,BasePA_GEN!$A$2:$K$835,7,0),"N.A.")</f>
        <v>86978</v>
      </c>
      <c r="F29" s="58">
        <f>+IFERROR(VLOOKUP($A29&amp;$E$3,BasePA_GEN!$A$2:$K$835,8,0),"N.A.")</f>
        <v>293995.03000000003</v>
      </c>
      <c r="G29" s="58">
        <f>+IFERROR(VLOOKUP($A29&amp;$E$3,BasePA_GEN!$A$2:$K$835,9,0),"N.A.")</f>
        <v>47935.54</v>
      </c>
      <c r="H29" s="58">
        <f>+IFERROR(VLOOKUP($A29&amp;$E$3,BasePA_GEN!$A$2:$K$835,10,0),"N.A.")</f>
        <v>246059</v>
      </c>
      <c r="I29" s="63">
        <f>+IFERROR(VLOOKUP($A29&amp;$E$3,BasePA_GEN!$A$2:$M$835,11,0),"N.A.")</f>
        <v>0</v>
      </c>
      <c r="J29" s="63">
        <f>+IFERROR(VLOOKUP($A29&amp;$E$3,BasePA_GEN!$A$2:$M$835,12,0),"N.A.")</f>
        <v>246059</v>
      </c>
      <c r="K29" s="59">
        <f>+IFERROR(VLOOKUP($A29&amp;$E$3,BasePA_GEN!$A$2:$M$835,13,0),"N.A.")</f>
        <v>159081</v>
      </c>
      <c r="U29" s="27"/>
      <c r="V29" s="27"/>
    </row>
    <row r="30" spans="1:22" ht="24.75" customHeight="1" x14ac:dyDescent="0.2">
      <c r="A30" s="14" t="s">
        <v>19</v>
      </c>
      <c r="B30" s="49">
        <f>+IFERROR(VLOOKUP($A30&amp;$E$3,BasePA_GEN!$A$2:$K$835,4,0),"N.A.")</f>
        <v>8744</v>
      </c>
      <c r="C30" s="52">
        <f>+IFERROR(VLOOKUP($A30&amp;$E$3,BasePA_GEN!$A$2:$K$835,5,0),"N.A.")</f>
        <v>1533</v>
      </c>
      <c r="D30" s="52">
        <f>+IFERROR(VLOOKUP($A30&amp;$E$3,BasePA_GEN!$A$2:$K$835,6,0),"N.A.")</f>
        <v>335</v>
      </c>
      <c r="E30" s="57">
        <f>+IFERROR(VLOOKUP($A30&amp;$E$3,BasePA_GEN!$A$2:$K$835,7,0),"N.A.")</f>
        <v>10612</v>
      </c>
      <c r="F30" s="58">
        <f>+IFERROR(VLOOKUP($A30&amp;$E$3,BasePA_GEN!$A$2:$K$835,8,0),"N.A.")</f>
        <v>47673.55</v>
      </c>
      <c r="G30" s="58">
        <f>+IFERROR(VLOOKUP($A30&amp;$E$3,BasePA_GEN!$A$2:$K$835,9,0),"N.A.")</f>
        <v>1320.67</v>
      </c>
      <c r="H30" s="58">
        <f>+IFERROR(VLOOKUP($A30&amp;$E$3,BasePA_GEN!$A$2:$K$835,10,0),"N.A.")</f>
        <v>46353</v>
      </c>
      <c r="I30" s="63">
        <f>+IFERROR(VLOOKUP($A30&amp;$E$3,BasePA_GEN!$A$2:$M$835,11,0),"N.A.")</f>
        <v>1028</v>
      </c>
      <c r="J30" s="63">
        <f>+IFERROR(VLOOKUP($A30&amp;$E$3,BasePA_GEN!$A$2:$M$835,12,0),"N.A.")</f>
        <v>47381</v>
      </c>
      <c r="K30" s="59">
        <f>+IFERROR(VLOOKUP($A30&amp;$E$3,BasePA_GEN!$A$2:$M$835,13,0),"N.A.")</f>
        <v>36769</v>
      </c>
      <c r="U30" s="27"/>
      <c r="V30" s="27"/>
    </row>
    <row r="31" spans="1:22" ht="24.75" customHeight="1" x14ac:dyDescent="0.2">
      <c r="A31" s="14" t="s">
        <v>20</v>
      </c>
      <c r="B31" s="49">
        <f>+IFERROR(VLOOKUP($A31&amp;$E$3,BasePA_GEN!$A$2:$K$835,4,0),"N.A.")</f>
        <v>453149</v>
      </c>
      <c r="C31" s="52">
        <f>+IFERROR(VLOOKUP($A31&amp;$E$3,BasePA_GEN!$A$2:$K$835,5,0),"N.A.")</f>
        <v>59980</v>
      </c>
      <c r="D31" s="52">
        <f>+IFERROR(VLOOKUP($A31&amp;$E$3,BasePA_GEN!$A$2:$K$835,6,0),"N.A.")</f>
        <v>34038</v>
      </c>
      <c r="E31" s="57">
        <f>+IFERROR(VLOOKUP($A31&amp;$E$3,BasePA_GEN!$A$2:$K$835,7,0),"N.A.")</f>
        <v>547167</v>
      </c>
      <c r="F31" s="58">
        <f>+IFERROR(VLOOKUP($A31&amp;$E$3,BasePA_GEN!$A$2:$K$835,8,0),"N.A.")</f>
        <v>903412.17</v>
      </c>
      <c r="G31" s="58">
        <f>+IFERROR(VLOOKUP($A31&amp;$E$3,BasePA_GEN!$A$2:$K$835,9,0),"N.A.")</f>
        <v>181005.56</v>
      </c>
      <c r="H31" s="58">
        <f>+IFERROR(VLOOKUP($A31&amp;$E$3,BasePA_GEN!$A$2:$K$835,10,0),"N.A.")</f>
        <v>722407</v>
      </c>
      <c r="I31" s="63">
        <f>+IFERROR(VLOOKUP($A31&amp;$E$3,BasePA_GEN!$A$2:$M$835,11,0),"N.A.")</f>
        <v>0</v>
      </c>
      <c r="J31" s="63">
        <f>+IFERROR(VLOOKUP($A31&amp;$E$3,BasePA_GEN!$A$2:$M$835,12,0),"N.A.")</f>
        <v>722407</v>
      </c>
      <c r="K31" s="59">
        <f>+IFERROR(VLOOKUP($A31&amp;$E$3,BasePA_GEN!$A$2:$M$835,13,0),"N.A.")</f>
        <v>175240</v>
      </c>
      <c r="U31" s="27"/>
      <c r="V31" s="27"/>
    </row>
    <row r="32" spans="1:22" s="27" customFormat="1" ht="24.75" customHeight="1" thickBot="1" x14ac:dyDescent="0.25">
      <c r="A32" s="15" t="s">
        <v>21</v>
      </c>
      <c r="B32" s="53">
        <f>+IFERROR(VLOOKUP($A32&amp;$E$3,BasePA_GEN!$A$2:$K$835,4,0),"N.A.")</f>
        <v>52206</v>
      </c>
      <c r="C32" s="54">
        <f>+IFERROR(VLOOKUP($A32&amp;$E$3,BasePA_GEN!$A$2:$K$835,5,0),"N.A.")</f>
        <v>13716</v>
      </c>
      <c r="D32" s="54">
        <f>+IFERROR(VLOOKUP($A32&amp;$E$3,BasePA_GEN!$A$2:$K$835,6,0),"N.A.")</f>
        <v>7034</v>
      </c>
      <c r="E32" s="60">
        <f>+IFERROR(VLOOKUP($A32&amp;$E$3,BasePA_GEN!$A$2:$K$835,7,0),"N.A.")</f>
        <v>72956</v>
      </c>
      <c r="F32" s="61">
        <f>+IFERROR(VLOOKUP($A32&amp;$E$3,BasePA_GEN!$A$2:$K$835,8,0),"N.A.")</f>
        <v>273225.17</v>
      </c>
      <c r="G32" s="61">
        <f>+IFERROR(VLOOKUP($A32&amp;$E$3,BasePA_GEN!$A$2:$K$835,9,0),"N.A.")</f>
        <v>199339.65</v>
      </c>
      <c r="H32" s="61">
        <f>+IFERROR(VLOOKUP($A32&amp;$E$3,BasePA_GEN!$A$2:$K$835,10,0),"N.A.")</f>
        <v>73886</v>
      </c>
      <c r="I32" s="64">
        <f>+IFERROR(VLOOKUP($A32&amp;$E$3,BasePA_GEN!$A$2:$M$835,11,0),"N.A.")</f>
        <v>10943</v>
      </c>
      <c r="J32" s="64">
        <f>+IFERROR(VLOOKUP($A32&amp;$E$3,BasePA_GEN!$A$2:$M$835,12,0),"N.A.")</f>
        <v>84829</v>
      </c>
      <c r="K32" s="62">
        <f>+IFERROR(VLOOKUP($A32&amp;$E$3,BasePA_GEN!$A$2:$M$835,13,0),"N.A.")</f>
        <v>11873</v>
      </c>
    </row>
    <row r="33" spans="1:9" s="27" customFormat="1" ht="15" thickTop="1" x14ac:dyDescent="0.2"/>
    <row r="34" spans="1:9" s="27" customFormat="1" x14ac:dyDescent="0.2"/>
    <row r="35" spans="1:9" s="27" customFormat="1" x14ac:dyDescent="0.2"/>
    <row r="36" spans="1:9" s="27" customFormat="1" x14ac:dyDescent="0.2"/>
    <row r="37" spans="1:9" s="27" customFormat="1" x14ac:dyDescent="0.2"/>
    <row r="38" spans="1:9" s="27" customFormat="1" x14ac:dyDescent="0.2"/>
    <row r="39" spans="1:9" s="27" customFormat="1" x14ac:dyDescent="0.2"/>
    <row r="40" spans="1:9" s="27" customFormat="1" x14ac:dyDescent="0.2"/>
    <row r="41" spans="1:9" s="27" customFormat="1" x14ac:dyDescent="0.2"/>
    <row r="42" spans="1:9" s="27" customFormat="1" x14ac:dyDescent="0.2"/>
    <row r="43" spans="1:9" x14ac:dyDescent="0.2">
      <c r="A43" s="27"/>
      <c r="B43" s="27"/>
      <c r="C43" s="27"/>
      <c r="D43" s="27"/>
      <c r="E43" s="27"/>
      <c r="F43" s="27"/>
      <c r="G43" s="27"/>
      <c r="H43" s="27"/>
      <c r="I43" s="27"/>
    </row>
    <row r="44" spans="1:9" x14ac:dyDescent="0.2">
      <c r="A44" s="22"/>
    </row>
    <row r="45" spans="1:9" x14ac:dyDescent="0.2">
      <c r="A45" s="22"/>
    </row>
    <row r="46" spans="1:9" x14ac:dyDescent="0.2">
      <c r="A46" s="22"/>
    </row>
    <row r="47" spans="1:9" x14ac:dyDescent="0.2">
      <c r="A47" s="22"/>
    </row>
    <row r="48" spans="1:9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</sheetData>
  <sheetProtection algorithmName="SHA-512" hashValue="2fxYPnVMKbT2k0xMf4+YQw4eL4m22u62cBrI+EnFQGg2NJzYKKbST0m23M2DNRGGjHKBYemHULBT9UYTCoDc4Q==" saltValue="A1RMDWKyjaT0VjL9GjpR5g==" spinCount="100000" sheet="1" objects="1" scenarios="1"/>
  <sortState xmlns:xlrd2="http://schemas.microsoft.com/office/spreadsheetml/2017/richdata2" ref="A7:A32">
    <sortCondition ref="A7:A32"/>
  </sortState>
  <mergeCells count="7">
    <mergeCell ref="B5:E5"/>
    <mergeCell ref="B1:I1"/>
    <mergeCell ref="B2:I2"/>
    <mergeCell ref="A5:A6"/>
    <mergeCell ref="B4:I4"/>
    <mergeCell ref="E3:F3"/>
    <mergeCell ref="F5:K5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ListaD!$A$1:$A$3</xm:f>
          </x14:formula1>
          <xm:sqref>E3:F3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theme="5" tint="0.39997558519241921"/>
  </sheetPr>
  <dimension ref="A1:M61"/>
  <sheetViews>
    <sheetView zoomScale="85" zoomScaleNormal="85" workbookViewId="0"/>
  </sheetViews>
  <sheetFormatPr baseColWidth="10" defaultColWidth="9.140625" defaultRowHeight="15" x14ac:dyDescent="0.25"/>
  <cols>
    <col min="1" max="1" width="25.42578125" bestFit="1" customWidth="1"/>
    <col min="2" max="2" width="21.85546875" customWidth="1"/>
    <col min="3" max="3" width="13.85546875" customWidth="1"/>
    <col min="4" max="4" width="22.85546875" customWidth="1"/>
    <col min="5" max="5" width="17.85546875" customWidth="1"/>
    <col min="6" max="6" width="29.5703125" bestFit="1" customWidth="1"/>
    <col min="7" max="7" width="27" customWidth="1"/>
    <col min="8" max="8" width="17.85546875" customWidth="1"/>
    <col min="9" max="10" width="19.85546875" customWidth="1"/>
    <col min="11" max="12" width="18.5703125" customWidth="1"/>
    <col min="13" max="13" width="10.7109375" customWidth="1"/>
  </cols>
  <sheetData>
    <row r="1" spans="1:13" s="81" customFormat="1" ht="45" x14ac:dyDescent="0.25">
      <c r="B1" s="82"/>
      <c r="C1" s="82"/>
      <c r="D1" s="82" t="s">
        <v>69</v>
      </c>
      <c r="E1" s="82" t="s">
        <v>70</v>
      </c>
      <c r="F1" s="82" t="s">
        <v>72</v>
      </c>
      <c r="G1" s="83" t="s">
        <v>106</v>
      </c>
      <c r="H1" s="83" t="s">
        <v>107</v>
      </c>
      <c r="I1" s="83" t="s">
        <v>103</v>
      </c>
      <c r="J1" s="83" t="s">
        <v>109</v>
      </c>
      <c r="K1" s="83" t="s">
        <v>108</v>
      </c>
      <c r="L1" s="83" t="s">
        <v>0</v>
      </c>
      <c r="M1" s="81" t="s">
        <v>73</v>
      </c>
    </row>
    <row r="2" spans="1:13" ht="15" customHeight="1" x14ac:dyDescent="0.25">
      <c r="A2" t="str">
        <f>+B2&amp;C2</f>
        <v>ALFA VIDA45169</v>
      </c>
      <c r="B2" s="104" t="s">
        <v>22</v>
      </c>
      <c r="C2" s="105">
        <v>45169</v>
      </c>
      <c r="D2" s="106">
        <v>1679039</v>
      </c>
      <c r="E2" s="106">
        <v>203573</v>
      </c>
      <c r="F2" s="106">
        <v>1882613</v>
      </c>
      <c r="G2" s="107">
        <v>1735889.06</v>
      </c>
      <c r="H2" s="107">
        <v>43247.32</v>
      </c>
      <c r="I2" s="106">
        <v>1692642</v>
      </c>
      <c r="J2" s="106">
        <v>295000</v>
      </c>
      <c r="K2" s="106">
        <v>0</v>
      </c>
      <c r="L2" s="106">
        <v>1987642</v>
      </c>
      <c r="M2" s="106">
        <v>105029</v>
      </c>
    </row>
    <row r="3" spans="1:13" ht="15" customHeight="1" x14ac:dyDescent="0.25">
      <c r="A3" t="str">
        <f t="shared" ref="A3:A36" si="0">+B3&amp;C3</f>
        <v>ALFA VIDA45199</v>
      </c>
      <c r="B3" s="104" t="s">
        <v>22</v>
      </c>
      <c r="C3" s="105">
        <v>45199</v>
      </c>
      <c r="D3" s="106">
        <v>1702129</v>
      </c>
      <c r="E3" s="106">
        <v>201260</v>
      </c>
      <c r="F3" s="106">
        <v>1903389</v>
      </c>
      <c r="G3" s="107">
        <v>1737435.41</v>
      </c>
      <c r="H3" s="107">
        <v>43505.03</v>
      </c>
      <c r="I3" s="106">
        <v>1693930</v>
      </c>
      <c r="J3" s="106">
        <v>295000</v>
      </c>
      <c r="K3" s="106">
        <v>0</v>
      </c>
      <c r="L3" s="106">
        <v>1988930</v>
      </c>
      <c r="M3" s="106">
        <v>85541</v>
      </c>
    </row>
    <row r="4" spans="1:13" ht="15" customHeight="1" x14ac:dyDescent="0.25">
      <c r="A4" t="str">
        <f t="shared" si="0"/>
        <v>ALFA VIDA45230</v>
      </c>
      <c r="B4" s="104" t="s">
        <v>22</v>
      </c>
      <c r="C4" s="105">
        <v>45230</v>
      </c>
      <c r="D4" s="106">
        <v>1724417</v>
      </c>
      <c r="E4" s="106">
        <v>207099</v>
      </c>
      <c r="F4" s="106">
        <v>1931516</v>
      </c>
      <c r="G4" s="107">
        <v>1742148.96</v>
      </c>
      <c r="H4" s="107">
        <v>43176.38</v>
      </c>
      <c r="I4" s="106">
        <v>1698973</v>
      </c>
      <c r="J4" s="106">
        <v>295000</v>
      </c>
      <c r="K4" s="106">
        <v>0</v>
      </c>
      <c r="L4" s="106">
        <v>1993973</v>
      </c>
      <c r="M4" s="106">
        <v>62457</v>
      </c>
    </row>
    <row r="5" spans="1:13" ht="15" customHeight="1" x14ac:dyDescent="0.25">
      <c r="A5" t="str">
        <f t="shared" si="0"/>
        <v>ALLIANZ VIDA45169</v>
      </c>
      <c r="B5" s="104" t="s">
        <v>96</v>
      </c>
      <c r="C5" s="105">
        <v>45169</v>
      </c>
      <c r="D5" s="106">
        <v>165944</v>
      </c>
      <c r="E5" s="106">
        <v>6710</v>
      </c>
      <c r="F5" s="106">
        <v>172654</v>
      </c>
      <c r="G5" s="107">
        <v>253401.06</v>
      </c>
      <c r="H5" s="107">
        <v>13036.48</v>
      </c>
      <c r="I5" s="106">
        <v>240365</v>
      </c>
      <c r="J5" s="106">
        <v>0</v>
      </c>
      <c r="K5" s="106">
        <v>0</v>
      </c>
      <c r="L5" s="106">
        <v>240365</v>
      </c>
      <c r="M5" s="106">
        <v>67711</v>
      </c>
    </row>
    <row r="6" spans="1:13" ht="15" customHeight="1" x14ac:dyDescent="0.25">
      <c r="A6" t="str">
        <f t="shared" si="0"/>
        <v>ALLIANZ VIDA45199</v>
      </c>
      <c r="B6" s="104" t="s">
        <v>96</v>
      </c>
      <c r="C6" s="105">
        <v>45199</v>
      </c>
      <c r="D6" s="106">
        <v>165445</v>
      </c>
      <c r="E6" s="106">
        <v>5906</v>
      </c>
      <c r="F6" s="106">
        <v>171351</v>
      </c>
      <c r="G6" s="107">
        <v>257849.73</v>
      </c>
      <c r="H6" s="107">
        <v>13166.45</v>
      </c>
      <c r="I6" s="106">
        <v>244683</v>
      </c>
      <c r="J6" s="106">
        <v>0</v>
      </c>
      <c r="K6" s="106">
        <v>0</v>
      </c>
      <c r="L6" s="106">
        <v>244683</v>
      </c>
      <c r="M6" s="106">
        <v>73333</v>
      </c>
    </row>
    <row r="7" spans="1:13" ht="15" customHeight="1" x14ac:dyDescent="0.25">
      <c r="A7" t="str">
        <f t="shared" si="0"/>
        <v>ALLIANZ VIDA45230</v>
      </c>
      <c r="B7" s="104" t="s">
        <v>96</v>
      </c>
      <c r="C7" s="105">
        <v>45230</v>
      </c>
      <c r="D7" s="106">
        <v>166789</v>
      </c>
      <c r="E7" s="106">
        <v>6246</v>
      </c>
      <c r="F7" s="106">
        <v>173035</v>
      </c>
      <c r="G7" s="107">
        <v>264979.05</v>
      </c>
      <c r="H7" s="107">
        <v>13113.68</v>
      </c>
      <c r="I7" s="106">
        <v>251865</v>
      </c>
      <c r="J7" s="106">
        <v>0</v>
      </c>
      <c r="K7" s="106">
        <v>0</v>
      </c>
      <c r="L7" s="106">
        <v>251865</v>
      </c>
      <c r="M7" s="106">
        <v>78830</v>
      </c>
    </row>
    <row r="8" spans="1:13" ht="15" customHeight="1" x14ac:dyDescent="0.25">
      <c r="A8" t="str">
        <f t="shared" si="0"/>
        <v>ASULADO45169</v>
      </c>
      <c r="B8" s="104" t="s">
        <v>114</v>
      </c>
      <c r="C8" s="105">
        <v>45169</v>
      </c>
      <c r="D8" s="106">
        <v>521020</v>
      </c>
      <c r="E8" s="106">
        <v>22026</v>
      </c>
      <c r="F8" s="106">
        <v>543046</v>
      </c>
      <c r="G8" s="107">
        <v>887907.06</v>
      </c>
      <c r="H8" s="107">
        <v>4685.37</v>
      </c>
      <c r="I8" s="106">
        <v>883222</v>
      </c>
      <c r="J8" s="106">
        <v>0</v>
      </c>
      <c r="K8" s="106">
        <v>0</v>
      </c>
      <c r="L8" s="106">
        <v>883222</v>
      </c>
      <c r="M8" s="106">
        <v>340175</v>
      </c>
    </row>
    <row r="9" spans="1:13" ht="15" customHeight="1" x14ac:dyDescent="0.25">
      <c r="A9" t="str">
        <f t="shared" si="0"/>
        <v>ASULADO45199</v>
      </c>
      <c r="B9" s="104" t="s">
        <v>114</v>
      </c>
      <c r="C9" s="105">
        <v>45199</v>
      </c>
      <c r="D9" s="106">
        <v>555077</v>
      </c>
      <c r="E9" s="106">
        <v>24224</v>
      </c>
      <c r="F9" s="106">
        <v>579301</v>
      </c>
      <c r="G9" s="107">
        <v>890650.75</v>
      </c>
      <c r="H9" s="107">
        <v>4685.37</v>
      </c>
      <c r="I9" s="106">
        <v>885965</v>
      </c>
      <c r="J9" s="106">
        <v>0</v>
      </c>
      <c r="K9" s="106">
        <v>0</v>
      </c>
      <c r="L9" s="106">
        <v>885965</v>
      </c>
      <c r="M9" s="106">
        <v>306664</v>
      </c>
    </row>
    <row r="10" spans="1:13" ht="15" customHeight="1" x14ac:dyDescent="0.25">
      <c r="A10" t="str">
        <f t="shared" si="0"/>
        <v>ASULADO45230</v>
      </c>
      <c r="B10" s="104" t="s">
        <v>114</v>
      </c>
      <c r="C10" s="105">
        <v>45230</v>
      </c>
      <c r="D10" s="106">
        <v>587431</v>
      </c>
      <c r="E10" s="106">
        <v>24983</v>
      </c>
      <c r="F10" s="106">
        <v>612414</v>
      </c>
      <c r="G10" s="107">
        <v>903651.24</v>
      </c>
      <c r="H10" s="107">
        <v>4685.37</v>
      </c>
      <c r="I10" s="106">
        <v>898966</v>
      </c>
      <c r="J10" s="106">
        <v>0</v>
      </c>
      <c r="K10" s="106">
        <v>0</v>
      </c>
      <c r="L10" s="106">
        <v>898966</v>
      </c>
      <c r="M10" s="106">
        <v>286552</v>
      </c>
    </row>
    <row r="11" spans="1:13" ht="15" customHeight="1" x14ac:dyDescent="0.25">
      <c r="A11" t="str">
        <f t="shared" si="0"/>
        <v>AURORA VIDA45169</v>
      </c>
      <c r="B11" s="104" t="s">
        <v>23</v>
      </c>
      <c r="C11" s="105">
        <v>45169</v>
      </c>
      <c r="D11" s="106">
        <v>2576</v>
      </c>
      <c r="E11" s="106">
        <v>592</v>
      </c>
      <c r="F11" s="106">
        <v>3168</v>
      </c>
      <c r="G11" s="107">
        <v>36628.589999999997</v>
      </c>
      <c r="H11" s="107">
        <v>7535.04</v>
      </c>
      <c r="I11" s="106">
        <v>29094</v>
      </c>
      <c r="J11" s="106">
        <v>0</v>
      </c>
      <c r="K11" s="106">
        <v>0</v>
      </c>
      <c r="L11" s="106">
        <v>29094</v>
      </c>
      <c r="M11" s="106">
        <v>25926</v>
      </c>
    </row>
    <row r="12" spans="1:13" ht="15" customHeight="1" x14ac:dyDescent="0.25">
      <c r="A12" t="str">
        <f t="shared" si="0"/>
        <v>AURORA VIDA45199</v>
      </c>
      <c r="B12" s="104" t="s">
        <v>23</v>
      </c>
      <c r="C12" s="105">
        <v>45199</v>
      </c>
      <c r="D12" s="106">
        <v>2521</v>
      </c>
      <c r="E12" s="106">
        <v>603</v>
      </c>
      <c r="F12" s="106">
        <v>3124</v>
      </c>
      <c r="G12" s="107">
        <v>35823.43</v>
      </c>
      <c r="H12" s="107">
        <v>6311.47</v>
      </c>
      <c r="I12" s="106">
        <v>29512</v>
      </c>
      <c r="J12" s="106">
        <v>0</v>
      </c>
      <c r="K12" s="106">
        <v>0</v>
      </c>
      <c r="L12" s="106">
        <v>29512</v>
      </c>
      <c r="M12" s="106">
        <v>26388</v>
      </c>
    </row>
    <row r="13" spans="1:13" ht="15" customHeight="1" x14ac:dyDescent="0.25">
      <c r="A13" t="str">
        <f t="shared" si="0"/>
        <v>AURORA VIDA45230</v>
      </c>
      <c r="B13" s="104" t="s">
        <v>23</v>
      </c>
      <c r="C13" s="105">
        <v>45230</v>
      </c>
      <c r="D13" s="106">
        <v>2772</v>
      </c>
      <c r="E13" s="106">
        <v>486</v>
      </c>
      <c r="F13" s="106">
        <v>3258</v>
      </c>
      <c r="G13" s="107">
        <v>35008.959999999999</v>
      </c>
      <c r="H13" s="107">
        <v>4888.0200000000004</v>
      </c>
      <c r="I13" s="106">
        <v>30121</v>
      </c>
      <c r="J13" s="106">
        <v>0</v>
      </c>
      <c r="K13" s="106">
        <v>0</v>
      </c>
      <c r="L13" s="106">
        <v>30121</v>
      </c>
      <c r="M13" s="106">
        <v>26863</v>
      </c>
    </row>
    <row r="14" spans="1:13" ht="15" customHeight="1" x14ac:dyDescent="0.25">
      <c r="A14" t="str">
        <f t="shared" si="0"/>
        <v>AXA COLPATRIA VIDA45169</v>
      </c>
      <c r="B14" s="104" t="s">
        <v>24</v>
      </c>
      <c r="C14" s="105">
        <v>45169</v>
      </c>
      <c r="D14" s="106">
        <v>227351</v>
      </c>
      <c r="E14" s="106">
        <v>29509</v>
      </c>
      <c r="F14" s="106">
        <v>256860</v>
      </c>
      <c r="G14" s="107">
        <v>829405.67</v>
      </c>
      <c r="H14" s="107">
        <v>70505.91</v>
      </c>
      <c r="I14" s="106">
        <v>758900</v>
      </c>
      <c r="J14" s="106">
        <v>0</v>
      </c>
      <c r="K14" s="106">
        <v>29190</v>
      </c>
      <c r="L14" s="106">
        <v>788089</v>
      </c>
      <c r="M14" s="106">
        <v>531229</v>
      </c>
    </row>
    <row r="15" spans="1:13" ht="15" customHeight="1" x14ac:dyDescent="0.25">
      <c r="A15" t="str">
        <f t="shared" si="0"/>
        <v>AXA COLPATRIA VIDA45199</v>
      </c>
      <c r="B15" s="104" t="s">
        <v>24</v>
      </c>
      <c r="C15" s="105">
        <v>45199</v>
      </c>
      <c r="D15" s="106">
        <v>230516</v>
      </c>
      <c r="E15" s="106">
        <v>30289</v>
      </c>
      <c r="F15" s="106">
        <v>260805</v>
      </c>
      <c r="G15" s="107">
        <v>711497.73</v>
      </c>
      <c r="H15" s="107">
        <v>77563.39</v>
      </c>
      <c r="I15" s="106">
        <v>633934</v>
      </c>
      <c r="J15" s="106">
        <v>0</v>
      </c>
      <c r="K15" s="106">
        <v>35959</v>
      </c>
      <c r="L15" s="106">
        <v>669893</v>
      </c>
      <c r="M15" s="106">
        <v>409088</v>
      </c>
    </row>
    <row r="16" spans="1:13" ht="15" customHeight="1" x14ac:dyDescent="0.25">
      <c r="A16" t="str">
        <f t="shared" si="0"/>
        <v>AXA COLPATRIA VIDA45230</v>
      </c>
      <c r="B16" s="104" t="s">
        <v>24</v>
      </c>
      <c r="C16" s="105">
        <v>45230</v>
      </c>
      <c r="D16" s="106">
        <v>234287</v>
      </c>
      <c r="E16" s="106">
        <v>31838</v>
      </c>
      <c r="F16" s="106">
        <v>266125</v>
      </c>
      <c r="G16" s="107">
        <v>743116.42</v>
      </c>
      <c r="H16" s="107">
        <v>77472.240000000005</v>
      </c>
      <c r="I16" s="106">
        <v>665644</v>
      </c>
      <c r="J16" s="106">
        <v>0</v>
      </c>
      <c r="K16" s="106">
        <v>35628</v>
      </c>
      <c r="L16" s="106">
        <v>701272</v>
      </c>
      <c r="M16" s="106">
        <v>435147</v>
      </c>
    </row>
    <row r="17" spans="1:13" ht="15" customHeight="1" x14ac:dyDescent="0.25">
      <c r="A17" t="str">
        <f t="shared" si="0"/>
        <v>BBVA SEGUROS VIDA45169</v>
      </c>
      <c r="B17" s="104" t="s">
        <v>25</v>
      </c>
      <c r="C17" s="105">
        <v>45169</v>
      </c>
      <c r="D17" s="106">
        <v>139563</v>
      </c>
      <c r="E17" s="106">
        <v>15099</v>
      </c>
      <c r="F17" s="106">
        <v>154662</v>
      </c>
      <c r="G17" s="107">
        <v>685195.51</v>
      </c>
      <c r="H17" s="107">
        <v>4796.8</v>
      </c>
      <c r="I17" s="106">
        <v>680399</v>
      </c>
      <c r="J17" s="106">
        <v>0</v>
      </c>
      <c r="K17" s="106">
        <v>0</v>
      </c>
      <c r="L17" s="106">
        <v>680399</v>
      </c>
      <c r="M17" s="106">
        <v>525736</v>
      </c>
    </row>
    <row r="18" spans="1:13" ht="15" customHeight="1" x14ac:dyDescent="0.25">
      <c r="A18" t="str">
        <f t="shared" si="0"/>
        <v>BBVA SEGUROS VIDA45199</v>
      </c>
      <c r="B18" s="104" t="s">
        <v>25</v>
      </c>
      <c r="C18" s="105">
        <v>45199</v>
      </c>
      <c r="D18" s="106">
        <v>140185</v>
      </c>
      <c r="E18" s="106">
        <v>15596</v>
      </c>
      <c r="F18" s="106">
        <v>155781</v>
      </c>
      <c r="G18" s="107">
        <v>687961.11</v>
      </c>
      <c r="H18" s="107">
        <v>5973.78</v>
      </c>
      <c r="I18" s="106">
        <v>681987</v>
      </c>
      <c r="J18" s="106">
        <v>0</v>
      </c>
      <c r="K18" s="106">
        <v>0</v>
      </c>
      <c r="L18" s="106">
        <v>681987</v>
      </c>
      <c r="M18" s="106">
        <v>526206</v>
      </c>
    </row>
    <row r="19" spans="1:13" ht="15" customHeight="1" x14ac:dyDescent="0.25">
      <c r="A19" t="str">
        <f t="shared" si="0"/>
        <v>BBVA SEGUROS VIDA45230</v>
      </c>
      <c r="B19" s="104" t="s">
        <v>25</v>
      </c>
      <c r="C19" s="105">
        <v>45230</v>
      </c>
      <c r="D19" s="106">
        <v>142015</v>
      </c>
      <c r="E19" s="106">
        <v>15655</v>
      </c>
      <c r="F19" s="106">
        <v>157670</v>
      </c>
      <c r="G19" s="107">
        <v>710294.93</v>
      </c>
      <c r="H19" s="107">
        <v>5874.33</v>
      </c>
      <c r="I19" s="106">
        <v>704421</v>
      </c>
      <c r="J19" s="106">
        <v>0</v>
      </c>
      <c r="K19" s="106">
        <v>0</v>
      </c>
      <c r="L19" s="106">
        <v>704421</v>
      </c>
      <c r="M19" s="106">
        <v>546751</v>
      </c>
    </row>
    <row r="20" spans="1:13" ht="15" customHeight="1" x14ac:dyDescent="0.25">
      <c r="A20" t="str">
        <f t="shared" si="0"/>
        <v>BMI COLOMBIA45169</v>
      </c>
      <c r="B20" s="104" t="s">
        <v>100</v>
      </c>
      <c r="C20" s="105">
        <v>45169</v>
      </c>
      <c r="D20" s="106">
        <v>4810</v>
      </c>
      <c r="E20" s="106">
        <v>995</v>
      </c>
      <c r="F20" s="106">
        <v>5805</v>
      </c>
      <c r="G20" s="107">
        <v>55807</v>
      </c>
      <c r="H20" s="107">
        <v>32429.7</v>
      </c>
      <c r="I20" s="106">
        <v>23377</v>
      </c>
      <c r="J20" s="106">
        <v>0</v>
      </c>
      <c r="K20" s="106">
        <v>0</v>
      </c>
      <c r="L20" s="106">
        <v>23377</v>
      </c>
      <c r="M20" s="106">
        <v>17573</v>
      </c>
    </row>
    <row r="21" spans="1:13" ht="15" customHeight="1" x14ac:dyDescent="0.25">
      <c r="A21" t="str">
        <f t="shared" si="0"/>
        <v>BMI COLOMBIA45199</v>
      </c>
      <c r="B21" s="104" t="s">
        <v>100</v>
      </c>
      <c r="C21" s="105">
        <v>45199</v>
      </c>
      <c r="D21" s="106">
        <v>4882</v>
      </c>
      <c r="E21" s="106">
        <v>1034</v>
      </c>
      <c r="F21" s="106">
        <v>5915</v>
      </c>
      <c r="G21" s="107">
        <v>55807</v>
      </c>
      <c r="H21" s="107">
        <v>32502.2</v>
      </c>
      <c r="I21" s="106">
        <v>23305</v>
      </c>
      <c r="J21" s="106">
        <v>0</v>
      </c>
      <c r="K21" s="106">
        <v>0</v>
      </c>
      <c r="L21" s="106">
        <v>23305</v>
      </c>
      <c r="M21" s="106">
        <v>17389</v>
      </c>
    </row>
    <row r="22" spans="1:13" ht="15" customHeight="1" x14ac:dyDescent="0.25">
      <c r="A22" t="str">
        <f t="shared" si="0"/>
        <v>BMI COLOMBIA45230</v>
      </c>
      <c r="B22" s="104" t="s">
        <v>100</v>
      </c>
      <c r="C22" s="105">
        <v>45230</v>
      </c>
      <c r="D22" s="106">
        <v>5038</v>
      </c>
      <c r="E22" s="106">
        <v>1013</v>
      </c>
      <c r="F22" s="106">
        <v>6051</v>
      </c>
      <c r="G22" s="107">
        <v>55807</v>
      </c>
      <c r="H22" s="107">
        <v>32914.93</v>
      </c>
      <c r="I22" s="106">
        <v>22892</v>
      </c>
      <c r="J22" s="106">
        <v>0</v>
      </c>
      <c r="K22" s="106">
        <v>0</v>
      </c>
      <c r="L22" s="106">
        <v>22892</v>
      </c>
      <c r="M22" s="106">
        <v>16841</v>
      </c>
    </row>
    <row r="23" spans="1:13" x14ac:dyDescent="0.25">
      <c r="A23" t="str">
        <f t="shared" si="0"/>
        <v>BOLIVAR VIDA45169</v>
      </c>
      <c r="B23" s="104" t="s">
        <v>26</v>
      </c>
      <c r="C23" s="105">
        <v>45169</v>
      </c>
      <c r="D23" s="106">
        <v>654548</v>
      </c>
      <c r="E23" s="106">
        <v>129559</v>
      </c>
      <c r="F23" s="106">
        <v>784108</v>
      </c>
      <c r="G23" s="107">
        <v>2602788.0099999998</v>
      </c>
      <c r="H23" s="107">
        <v>1244434.0900000001</v>
      </c>
      <c r="I23" s="106">
        <v>1358354</v>
      </c>
      <c r="J23" s="106">
        <v>0</v>
      </c>
      <c r="K23" s="106">
        <v>0</v>
      </c>
      <c r="L23" s="106">
        <v>1358354</v>
      </c>
      <c r="M23" s="106">
        <v>574246</v>
      </c>
    </row>
    <row r="24" spans="1:13" x14ac:dyDescent="0.25">
      <c r="A24" t="str">
        <f t="shared" si="0"/>
        <v>BOLIVAR VIDA45199</v>
      </c>
      <c r="B24" s="104" t="s">
        <v>26</v>
      </c>
      <c r="C24" s="105">
        <v>45199</v>
      </c>
      <c r="D24" s="106">
        <v>659634</v>
      </c>
      <c r="E24" s="106">
        <v>130778</v>
      </c>
      <c r="F24" s="106">
        <v>790412</v>
      </c>
      <c r="G24" s="107">
        <v>2316638.4500000002</v>
      </c>
      <c r="H24" s="107">
        <v>1266920.03</v>
      </c>
      <c r="I24" s="106">
        <v>1049718</v>
      </c>
      <c r="J24" s="106">
        <v>0</v>
      </c>
      <c r="K24" s="106">
        <v>0</v>
      </c>
      <c r="L24" s="106">
        <v>1049718</v>
      </c>
      <c r="M24" s="106">
        <v>259306</v>
      </c>
    </row>
    <row r="25" spans="1:13" x14ac:dyDescent="0.25">
      <c r="A25" t="str">
        <f t="shared" si="0"/>
        <v>BOLIVAR VIDA45230</v>
      </c>
      <c r="B25" s="104" t="s">
        <v>26</v>
      </c>
      <c r="C25" s="105">
        <v>45230</v>
      </c>
      <c r="D25" s="106">
        <v>664643</v>
      </c>
      <c r="E25" s="106">
        <v>133104</v>
      </c>
      <c r="F25" s="106">
        <v>797747</v>
      </c>
      <c r="G25" s="107">
        <v>2410048.9300000002</v>
      </c>
      <c r="H25" s="107">
        <v>1335828.72</v>
      </c>
      <c r="I25" s="106">
        <v>1074220</v>
      </c>
      <c r="J25" s="106">
        <v>0</v>
      </c>
      <c r="K25" s="106">
        <v>0</v>
      </c>
      <c r="L25" s="106">
        <v>1074220</v>
      </c>
      <c r="M25" s="106">
        <v>276473</v>
      </c>
    </row>
    <row r="26" spans="1:13" x14ac:dyDescent="0.25">
      <c r="A26" t="str">
        <f t="shared" si="0"/>
        <v>COLMENA ARL45169</v>
      </c>
      <c r="B26" s="104" t="s">
        <v>111</v>
      </c>
      <c r="C26" s="105">
        <v>45169</v>
      </c>
      <c r="D26" s="106">
        <v>125314</v>
      </c>
      <c r="E26" s="106">
        <v>17100</v>
      </c>
      <c r="F26" s="106">
        <v>142413</v>
      </c>
      <c r="G26" s="107">
        <v>358707.18</v>
      </c>
      <c r="H26" s="107">
        <v>21384.79</v>
      </c>
      <c r="I26" s="106">
        <v>337322</v>
      </c>
      <c r="J26" s="106">
        <v>0</v>
      </c>
      <c r="K26" s="106">
        <v>0</v>
      </c>
      <c r="L26" s="106">
        <v>337322</v>
      </c>
      <c r="M26" s="106">
        <v>194909</v>
      </c>
    </row>
    <row r="27" spans="1:13" x14ac:dyDescent="0.25">
      <c r="A27" t="str">
        <f t="shared" si="0"/>
        <v>COLMENA ARL45199</v>
      </c>
      <c r="B27" s="104" t="s">
        <v>111</v>
      </c>
      <c r="C27" s="105">
        <v>45199</v>
      </c>
      <c r="D27" s="106">
        <v>126516</v>
      </c>
      <c r="E27" s="106">
        <v>18251</v>
      </c>
      <c r="F27" s="106">
        <v>144767</v>
      </c>
      <c r="G27" s="107">
        <v>378884.01</v>
      </c>
      <c r="H27" s="107">
        <v>21382.46</v>
      </c>
      <c r="I27" s="106">
        <v>357502</v>
      </c>
      <c r="J27" s="106">
        <v>0</v>
      </c>
      <c r="K27" s="106">
        <v>0</v>
      </c>
      <c r="L27" s="106">
        <v>357502</v>
      </c>
      <c r="M27" s="106">
        <v>212734</v>
      </c>
    </row>
    <row r="28" spans="1:13" x14ac:dyDescent="0.25">
      <c r="A28" t="str">
        <f t="shared" si="0"/>
        <v>COLMENA ARL45230</v>
      </c>
      <c r="B28" s="104" t="s">
        <v>111</v>
      </c>
      <c r="C28" s="105">
        <v>45230</v>
      </c>
      <c r="D28" s="106">
        <v>127489</v>
      </c>
      <c r="E28" s="106">
        <v>17921</v>
      </c>
      <c r="F28" s="106">
        <v>145410</v>
      </c>
      <c r="G28" s="107">
        <v>399565.43</v>
      </c>
      <c r="H28" s="107">
        <v>21380.13</v>
      </c>
      <c r="I28" s="106">
        <v>378185</v>
      </c>
      <c r="J28" s="106">
        <v>0</v>
      </c>
      <c r="K28" s="106">
        <v>0</v>
      </c>
      <c r="L28" s="106">
        <v>378185</v>
      </c>
      <c r="M28" s="106">
        <v>232775</v>
      </c>
    </row>
    <row r="29" spans="1:13" x14ac:dyDescent="0.25">
      <c r="A29" t="str">
        <f t="shared" si="0"/>
        <v>COLMENA VIDA45169</v>
      </c>
      <c r="B29" s="104" t="s">
        <v>112</v>
      </c>
      <c r="C29" s="105">
        <v>45169</v>
      </c>
      <c r="D29" s="106">
        <v>22033</v>
      </c>
      <c r="E29" s="106">
        <v>4375</v>
      </c>
      <c r="F29" s="106">
        <v>26408</v>
      </c>
      <c r="G29" s="107">
        <v>166031.91</v>
      </c>
      <c r="H29" s="107">
        <v>31568.27</v>
      </c>
      <c r="I29" s="106">
        <v>134464</v>
      </c>
      <c r="J29" s="106">
        <v>0</v>
      </c>
      <c r="K29" s="106">
        <v>1837</v>
      </c>
      <c r="L29" s="106">
        <v>136300</v>
      </c>
      <c r="M29" s="106">
        <v>109893</v>
      </c>
    </row>
    <row r="30" spans="1:13" x14ac:dyDescent="0.25">
      <c r="A30" t="str">
        <f t="shared" si="0"/>
        <v>COLMENA VIDA45199</v>
      </c>
      <c r="B30" s="104" t="s">
        <v>112</v>
      </c>
      <c r="C30" s="105">
        <v>45199</v>
      </c>
      <c r="D30" s="106">
        <v>22109</v>
      </c>
      <c r="E30" s="106">
        <v>4772</v>
      </c>
      <c r="F30" s="106">
        <v>26881</v>
      </c>
      <c r="G30" s="107">
        <v>165875.47</v>
      </c>
      <c r="H30" s="107">
        <v>32046.83</v>
      </c>
      <c r="I30" s="106">
        <v>133829</v>
      </c>
      <c r="J30" s="106">
        <v>0</v>
      </c>
      <c r="K30" s="106">
        <v>2595</v>
      </c>
      <c r="L30" s="106">
        <v>136424</v>
      </c>
      <c r="M30" s="106">
        <v>109543</v>
      </c>
    </row>
    <row r="31" spans="1:13" x14ac:dyDescent="0.25">
      <c r="A31" t="str">
        <f t="shared" si="0"/>
        <v>COLMENA VIDA45230</v>
      </c>
      <c r="B31" s="104" t="s">
        <v>112</v>
      </c>
      <c r="C31" s="105">
        <v>45230</v>
      </c>
      <c r="D31" s="106">
        <v>22179</v>
      </c>
      <c r="E31" s="106">
        <v>3725</v>
      </c>
      <c r="F31" s="106">
        <v>25904</v>
      </c>
      <c r="G31" s="107">
        <v>165921.82</v>
      </c>
      <c r="H31" s="107">
        <v>31210.53</v>
      </c>
      <c r="I31" s="106">
        <v>134711</v>
      </c>
      <c r="J31" s="106">
        <v>0</v>
      </c>
      <c r="K31" s="106">
        <v>2595</v>
      </c>
      <c r="L31" s="106">
        <v>137306</v>
      </c>
      <c r="M31" s="106">
        <v>111402</v>
      </c>
    </row>
    <row r="32" spans="1:13" x14ac:dyDescent="0.25">
      <c r="A32" t="str">
        <f t="shared" si="0"/>
        <v>COLSANITAS45169</v>
      </c>
      <c r="B32" s="104" t="s">
        <v>113</v>
      </c>
      <c r="C32" s="105">
        <v>45169</v>
      </c>
      <c r="D32" s="106">
        <v>2141</v>
      </c>
      <c r="E32" s="106">
        <v>381</v>
      </c>
      <c r="F32" s="106">
        <v>2522</v>
      </c>
      <c r="G32" s="107">
        <v>44191.51</v>
      </c>
      <c r="H32" s="107">
        <v>22417.62</v>
      </c>
      <c r="I32" s="106">
        <v>21774</v>
      </c>
      <c r="J32" s="106">
        <v>0</v>
      </c>
      <c r="K32" s="106">
        <v>0</v>
      </c>
      <c r="L32" s="106">
        <v>21774</v>
      </c>
      <c r="M32" s="106">
        <v>19252</v>
      </c>
    </row>
    <row r="33" spans="1:13" x14ac:dyDescent="0.25">
      <c r="A33" t="str">
        <f t="shared" si="0"/>
        <v>COLSANITAS45199</v>
      </c>
      <c r="B33" s="104" t="s">
        <v>113</v>
      </c>
      <c r="C33" s="105">
        <v>45199</v>
      </c>
      <c r="D33" s="106">
        <v>2927</v>
      </c>
      <c r="E33" s="106">
        <v>437</v>
      </c>
      <c r="F33" s="106">
        <v>3363</v>
      </c>
      <c r="G33" s="107">
        <v>48184.71</v>
      </c>
      <c r="H33" s="107">
        <v>23386.97</v>
      </c>
      <c r="I33" s="106">
        <v>24798</v>
      </c>
      <c r="J33" s="106">
        <v>0</v>
      </c>
      <c r="K33" s="106">
        <v>0</v>
      </c>
      <c r="L33" s="106">
        <v>24798</v>
      </c>
      <c r="M33" s="106">
        <v>21434</v>
      </c>
    </row>
    <row r="34" spans="1:13" x14ac:dyDescent="0.25">
      <c r="A34" t="str">
        <f t="shared" si="0"/>
        <v>COLSANITAS45230</v>
      </c>
      <c r="B34" s="104" t="s">
        <v>113</v>
      </c>
      <c r="C34" s="105">
        <v>45230</v>
      </c>
      <c r="D34" s="106">
        <v>3409</v>
      </c>
      <c r="E34" s="106">
        <v>474</v>
      </c>
      <c r="F34" s="106">
        <v>3883</v>
      </c>
      <c r="G34" s="107">
        <v>48184.71</v>
      </c>
      <c r="H34" s="107">
        <v>24266.37</v>
      </c>
      <c r="I34" s="106">
        <v>23918</v>
      </c>
      <c r="J34" s="106">
        <v>0</v>
      </c>
      <c r="K34" s="106">
        <v>0</v>
      </c>
      <c r="L34" s="106">
        <v>23918</v>
      </c>
      <c r="M34" s="106">
        <v>20035</v>
      </c>
    </row>
    <row r="35" spans="1:13" x14ac:dyDescent="0.25">
      <c r="A35" t="str">
        <f t="shared" si="0"/>
        <v>EQUIDAD VIDA45169</v>
      </c>
      <c r="B35" s="104" t="s">
        <v>27</v>
      </c>
      <c r="C35" s="105">
        <v>45169</v>
      </c>
      <c r="D35" s="106">
        <v>40871</v>
      </c>
      <c r="E35" s="106">
        <v>5628</v>
      </c>
      <c r="F35" s="106">
        <v>46500</v>
      </c>
      <c r="G35" s="107">
        <v>72893.69</v>
      </c>
      <c r="H35" s="107">
        <v>13127.38</v>
      </c>
      <c r="I35" s="106">
        <v>59766</v>
      </c>
      <c r="J35" s="106">
        <v>0</v>
      </c>
      <c r="K35" s="106">
        <v>0</v>
      </c>
      <c r="L35" s="106">
        <v>59766</v>
      </c>
      <c r="M35" s="106">
        <v>13267</v>
      </c>
    </row>
    <row r="36" spans="1:13" x14ac:dyDescent="0.25">
      <c r="A36" t="str">
        <f t="shared" si="0"/>
        <v>EQUIDAD VIDA45199</v>
      </c>
      <c r="B36" s="104" t="s">
        <v>27</v>
      </c>
      <c r="C36" s="105">
        <v>45199</v>
      </c>
      <c r="D36" s="106">
        <v>40827</v>
      </c>
      <c r="E36" s="106">
        <v>5647</v>
      </c>
      <c r="F36" s="106">
        <v>46475</v>
      </c>
      <c r="G36" s="107">
        <v>69672.92</v>
      </c>
      <c r="H36" s="107">
        <v>13094.31</v>
      </c>
      <c r="I36" s="106">
        <v>56579</v>
      </c>
      <c r="J36" s="106">
        <v>0</v>
      </c>
      <c r="K36" s="106">
        <v>0</v>
      </c>
      <c r="L36" s="106">
        <v>56579</v>
      </c>
      <c r="M36" s="106">
        <v>10104</v>
      </c>
    </row>
    <row r="37" spans="1:13" x14ac:dyDescent="0.25">
      <c r="A37" t="str">
        <f t="shared" ref="A37:A61" si="1">+B37&amp;C37</f>
        <v>EQUIDAD VIDA45230</v>
      </c>
      <c r="B37" s="104" t="s">
        <v>27</v>
      </c>
      <c r="C37" s="105">
        <v>45230</v>
      </c>
      <c r="D37" s="106">
        <v>41662</v>
      </c>
      <c r="E37" s="106">
        <v>5745</v>
      </c>
      <c r="F37" s="106">
        <v>47407</v>
      </c>
      <c r="G37" s="107">
        <v>71231.539999999994</v>
      </c>
      <c r="H37" s="107">
        <v>13094.54</v>
      </c>
      <c r="I37" s="106">
        <v>58137</v>
      </c>
      <c r="J37" s="106">
        <v>0</v>
      </c>
      <c r="K37" s="106">
        <v>0</v>
      </c>
      <c r="L37" s="106">
        <v>58137</v>
      </c>
      <c r="M37" s="106">
        <v>10730</v>
      </c>
    </row>
    <row r="38" spans="1:13" x14ac:dyDescent="0.25">
      <c r="A38" t="str">
        <f t="shared" si="1"/>
        <v>ESTADO VIDA45169</v>
      </c>
      <c r="B38" s="104" t="s">
        <v>28</v>
      </c>
      <c r="C38" s="105">
        <v>45169</v>
      </c>
      <c r="D38" s="106">
        <v>23668</v>
      </c>
      <c r="E38" s="106">
        <v>3872</v>
      </c>
      <c r="F38" s="106">
        <v>27539</v>
      </c>
      <c r="G38" s="107">
        <v>49067.4</v>
      </c>
      <c r="H38" s="107">
        <v>4538.55</v>
      </c>
      <c r="I38" s="106">
        <v>44529</v>
      </c>
      <c r="J38" s="106">
        <v>0</v>
      </c>
      <c r="K38" s="106">
        <v>0</v>
      </c>
      <c r="L38" s="106">
        <v>44529</v>
      </c>
      <c r="M38" s="106">
        <v>16989</v>
      </c>
    </row>
    <row r="39" spans="1:13" x14ac:dyDescent="0.25">
      <c r="A39" t="str">
        <f t="shared" si="1"/>
        <v>ESTADO VIDA45199</v>
      </c>
      <c r="B39" s="104" t="s">
        <v>28</v>
      </c>
      <c r="C39" s="105">
        <v>45199</v>
      </c>
      <c r="D39" s="106">
        <v>23885</v>
      </c>
      <c r="E39" s="106">
        <v>3776</v>
      </c>
      <c r="F39" s="106">
        <v>27661</v>
      </c>
      <c r="G39" s="107">
        <v>43965.53</v>
      </c>
      <c r="H39" s="107">
        <v>5825.91</v>
      </c>
      <c r="I39" s="106">
        <v>38140</v>
      </c>
      <c r="J39" s="106">
        <v>0</v>
      </c>
      <c r="K39" s="106">
        <v>1287</v>
      </c>
      <c r="L39" s="106">
        <v>39427</v>
      </c>
      <c r="M39" s="106">
        <v>11766</v>
      </c>
    </row>
    <row r="40" spans="1:13" x14ac:dyDescent="0.25">
      <c r="A40" t="str">
        <f t="shared" si="1"/>
        <v>ESTADO VIDA45230</v>
      </c>
      <c r="B40" s="104" t="s">
        <v>28</v>
      </c>
      <c r="C40" s="105">
        <v>45230</v>
      </c>
      <c r="D40" s="106">
        <v>24039</v>
      </c>
      <c r="E40" s="106">
        <v>3591</v>
      </c>
      <c r="F40" s="106">
        <v>27631</v>
      </c>
      <c r="G40" s="107">
        <v>44367.45</v>
      </c>
      <c r="H40" s="107">
        <v>5348.52</v>
      </c>
      <c r="I40" s="106">
        <v>39019</v>
      </c>
      <c r="J40" s="106">
        <v>0</v>
      </c>
      <c r="K40" s="106">
        <v>810</v>
      </c>
      <c r="L40" s="106">
        <v>39829</v>
      </c>
      <c r="M40" s="106">
        <v>12198</v>
      </c>
    </row>
    <row r="41" spans="1:13" x14ac:dyDescent="0.25">
      <c r="A41" t="str">
        <f t="shared" si="1"/>
        <v>GLOBAL45169</v>
      </c>
      <c r="B41" s="104" t="s">
        <v>29</v>
      </c>
      <c r="C41" s="105">
        <v>45169</v>
      </c>
      <c r="D41" s="106">
        <v>209089</v>
      </c>
      <c r="E41" s="106">
        <v>81291</v>
      </c>
      <c r="F41" s="106">
        <v>290380</v>
      </c>
      <c r="G41" s="107">
        <v>334036.90000000002</v>
      </c>
      <c r="H41" s="107">
        <v>35934.410000000003</v>
      </c>
      <c r="I41" s="106">
        <v>298102</v>
      </c>
      <c r="J41" s="106">
        <v>0</v>
      </c>
      <c r="K41" s="106">
        <v>11908</v>
      </c>
      <c r="L41" s="106">
        <v>310010</v>
      </c>
      <c r="M41" s="106">
        <v>19630</v>
      </c>
    </row>
    <row r="42" spans="1:13" x14ac:dyDescent="0.25">
      <c r="A42" t="str">
        <f t="shared" si="1"/>
        <v>GLOBAL45199</v>
      </c>
      <c r="B42" s="104" t="s">
        <v>29</v>
      </c>
      <c r="C42" s="105">
        <v>45199</v>
      </c>
      <c r="D42" s="106">
        <v>210305</v>
      </c>
      <c r="E42" s="106">
        <v>81259</v>
      </c>
      <c r="F42" s="106">
        <v>291563</v>
      </c>
      <c r="G42" s="107">
        <v>328764.55</v>
      </c>
      <c r="H42" s="107">
        <v>46818.36</v>
      </c>
      <c r="I42" s="106">
        <v>281946</v>
      </c>
      <c r="J42" s="106">
        <v>0</v>
      </c>
      <c r="K42" s="106">
        <v>11908</v>
      </c>
      <c r="L42" s="106">
        <v>293854</v>
      </c>
      <c r="M42" s="106">
        <v>2291</v>
      </c>
    </row>
    <row r="43" spans="1:13" x14ac:dyDescent="0.25">
      <c r="A43" t="str">
        <f t="shared" si="1"/>
        <v>GLOBAL45230</v>
      </c>
      <c r="B43" s="104" t="s">
        <v>29</v>
      </c>
      <c r="C43" s="105">
        <v>45230</v>
      </c>
      <c r="D43" s="106">
        <v>207090</v>
      </c>
      <c r="E43" s="106">
        <v>83744</v>
      </c>
      <c r="F43" s="106">
        <v>290834</v>
      </c>
      <c r="G43" s="107">
        <v>329468.53999999998</v>
      </c>
      <c r="H43" s="107">
        <v>41963.74</v>
      </c>
      <c r="I43" s="106">
        <v>287505</v>
      </c>
      <c r="J43" s="106">
        <v>0</v>
      </c>
      <c r="K43" s="106">
        <v>11908</v>
      </c>
      <c r="L43" s="106">
        <v>299412</v>
      </c>
      <c r="M43" s="106">
        <v>8579</v>
      </c>
    </row>
    <row r="44" spans="1:13" x14ac:dyDescent="0.25">
      <c r="A44" t="str">
        <f t="shared" si="1"/>
        <v>MAPFRE VIDA45169</v>
      </c>
      <c r="B44" s="104" t="s">
        <v>30</v>
      </c>
      <c r="C44" s="105">
        <v>45169</v>
      </c>
      <c r="D44" s="106">
        <v>209391</v>
      </c>
      <c r="E44" s="106">
        <v>22595</v>
      </c>
      <c r="F44" s="106">
        <v>231986</v>
      </c>
      <c r="G44" s="107">
        <v>374959.39</v>
      </c>
      <c r="H44" s="107">
        <v>13581.52</v>
      </c>
      <c r="I44" s="106">
        <v>361378</v>
      </c>
      <c r="J44" s="106">
        <v>0</v>
      </c>
      <c r="K44" s="106">
        <v>0</v>
      </c>
      <c r="L44" s="106">
        <v>361378</v>
      </c>
      <c r="M44" s="106">
        <v>129392</v>
      </c>
    </row>
    <row r="45" spans="1:13" x14ac:dyDescent="0.25">
      <c r="A45" t="str">
        <f t="shared" si="1"/>
        <v>MAPFRE VIDA45199</v>
      </c>
      <c r="B45" s="104" t="s">
        <v>30</v>
      </c>
      <c r="C45" s="105">
        <v>45199</v>
      </c>
      <c r="D45" s="106">
        <v>210898</v>
      </c>
      <c r="E45" s="106">
        <v>22253</v>
      </c>
      <c r="F45" s="106">
        <v>233151</v>
      </c>
      <c r="G45" s="107">
        <v>337262.13</v>
      </c>
      <c r="H45" s="107">
        <v>13581.52</v>
      </c>
      <c r="I45" s="106">
        <v>323681</v>
      </c>
      <c r="J45" s="106">
        <v>0</v>
      </c>
      <c r="K45" s="106">
        <v>0</v>
      </c>
      <c r="L45" s="106">
        <v>323681</v>
      </c>
      <c r="M45" s="106">
        <v>90530</v>
      </c>
    </row>
    <row r="46" spans="1:13" x14ac:dyDescent="0.25">
      <c r="A46" t="str">
        <f t="shared" si="1"/>
        <v>MAPFRE VIDA45230</v>
      </c>
      <c r="B46" s="104" t="s">
        <v>30</v>
      </c>
      <c r="C46" s="105">
        <v>45230</v>
      </c>
      <c r="D46" s="106">
        <v>211891</v>
      </c>
      <c r="E46" s="106">
        <v>21694</v>
      </c>
      <c r="F46" s="106">
        <v>233585</v>
      </c>
      <c r="G46" s="107">
        <v>338822.15</v>
      </c>
      <c r="H46" s="107">
        <v>13581.52</v>
      </c>
      <c r="I46" s="106">
        <v>325241</v>
      </c>
      <c r="J46" s="106">
        <v>0</v>
      </c>
      <c r="K46" s="106">
        <v>0</v>
      </c>
      <c r="L46" s="106">
        <v>325241</v>
      </c>
      <c r="M46" s="106">
        <v>91656</v>
      </c>
    </row>
    <row r="47" spans="1:13" x14ac:dyDescent="0.25">
      <c r="A47" t="str">
        <f t="shared" si="1"/>
        <v>METLIFE45169</v>
      </c>
      <c r="B47" s="104" t="s">
        <v>31</v>
      </c>
      <c r="C47" s="105">
        <v>45169</v>
      </c>
      <c r="D47" s="106">
        <v>118356</v>
      </c>
      <c r="E47" s="106">
        <v>11258</v>
      </c>
      <c r="F47" s="106">
        <v>129614</v>
      </c>
      <c r="G47" s="107">
        <v>383226.82</v>
      </c>
      <c r="H47" s="107">
        <v>10412.950000000001</v>
      </c>
      <c r="I47" s="106">
        <v>372814</v>
      </c>
      <c r="J47" s="106">
        <v>0</v>
      </c>
      <c r="K47" s="106">
        <v>0</v>
      </c>
      <c r="L47" s="106">
        <v>372814</v>
      </c>
      <c r="M47" s="106">
        <v>243200</v>
      </c>
    </row>
    <row r="48" spans="1:13" x14ac:dyDescent="0.25">
      <c r="A48" t="str">
        <f t="shared" si="1"/>
        <v>METLIFE45199</v>
      </c>
      <c r="B48" s="104" t="s">
        <v>31</v>
      </c>
      <c r="C48" s="105">
        <v>45199</v>
      </c>
      <c r="D48" s="106">
        <v>119001</v>
      </c>
      <c r="E48" s="106">
        <v>10998</v>
      </c>
      <c r="F48" s="106">
        <v>129999</v>
      </c>
      <c r="G48" s="107">
        <v>364333.44</v>
      </c>
      <c r="H48" s="107">
        <v>10573.43</v>
      </c>
      <c r="I48" s="106">
        <v>353760</v>
      </c>
      <c r="J48" s="106">
        <v>0</v>
      </c>
      <c r="K48" s="106">
        <v>0</v>
      </c>
      <c r="L48" s="106">
        <v>353760</v>
      </c>
      <c r="M48" s="106">
        <v>223761</v>
      </c>
    </row>
    <row r="49" spans="1:13" x14ac:dyDescent="0.25">
      <c r="A49" t="str">
        <f t="shared" si="1"/>
        <v>METLIFE45230</v>
      </c>
      <c r="B49" s="104" t="s">
        <v>31</v>
      </c>
      <c r="C49" s="105">
        <v>45230</v>
      </c>
      <c r="D49" s="106">
        <v>120307</v>
      </c>
      <c r="E49" s="106">
        <v>10349</v>
      </c>
      <c r="F49" s="106">
        <v>130656</v>
      </c>
      <c r="G49" s="107">
        <v>379173.11</v>
      </c>
      <c r="H49" s="107">
        <v>12640.83</v>
      </c>
      <c r="I49" s="106">
        <v>366532</v>
      </c>
      <c r="J49" s="106">
        <v>0</v>
      </c>
      <c r="K49" s="106">
        <v>1934</v>
      </c>
      <c r="L49" s="106">
        <v>368466</v>
      </c>
      <c r="M49" s="106">
        <v>237810</v>
      </c>
    </row>
    <row r="50" spans="1:13" x14ac:dyDescent="0.25">
      <c r="A50" t="str">
        <f t="shared" si="1"/>
        <v>PANAMERICAN VIDA45169</v>
      </c>
      <c r="B50" s="104" t="s">
        <v>32</v>
      </c>
      <c r="C50" s="105">
        <v>45169</v>
      </c>
      <c r="D50" s="106">
        <v>31289</v>
      </c>
      <c r="E50" s="106">
        <v>5475</v>
      </c>
      <c r="F50" s="106">
        <v>36764</v>
      </c>
      <c r="G50" s="107">
        <v>63469.93</v>
      </c>
      <c r="H50" s="107">
        <v>21249.279999999999</v>
      </c>
      <c r="I50" s="106">
        <v>42221</v>
      </c>
      <c r="J50" s="106">
        <v>0</v>
      </c>
      <c r="K50" s="106">
        <v>1166</v>
      </c>
      <c r="L50" s="106">
        <v>43387</v>
      </c>
      <c r="M50" s="106">
        <v>6622</v>
      </c>
    </row>
    <row r="51" spans="1:13" x14ac:dyDescent="0.25">
      <c r="A51" t="str">
        <f t="shared" si="1"/>
        <v>PANAMERICAN VIDA45199</v>
      </c>
      <c r="B51" s="104" t="s">
        <v>32</v>
      </c>
      <c r="C51" s="105">
        <v>45199</v>
      </c>
      <c r="D51" s="106">
        <v>31483</v>
      </c>
      <c r="E51" s="106">
        <v>6014</v>
      </c>
      <c r="F51" s="106">
        <v>37497</v>
      </c>
      <c r="G51" s="107">
        <v>63469.93</v>
      </c>
      <c r="H51" s="107">
        <v>23433.73</v>
      </c>
      <c r="I51" s="106">
        <v>40036</v>
      </c>
      <c r="J51" s="106">
        <v>0</v>
      </c>
      <c r="K51" s="106">
        <v>1161</v>
      </c>
      <c r="L51" s="106">
        <v>41197</v>
      </c>
      <c r="M51" s="106">
        <v>3700</v>
      </c>
    </row>
    <row r="52" spans="1:13" x14ac:dyDescent="0.25">
      <c r="A52" t="str">
        <f t="shared" si="1"/>
        <v>PANAMERICAN VIDA45230</v>
      </c>
      <c r="B52" s="104" t="s">
        <v>32</v>
      </c>
      <c r="C52" s="105">
        <v>45230</v>
      </c>
      <c r="D52" s="106">
        <v>31462</v>
      </c>
      <c r="E52" s="106">
        <v>5322</v>
      </c>
      <c r="F52" s="106">
        <v>36784</v>
      </c>
      <c r="G52" s="107">
        <v>63469.93</v>
      </c>
      <c r="H52" s="107">
        <v>21584.560000000001</v>
      </c>
      <c r="I52" s="106">
        <v>41885</v>
      </c>
      <c r="J52" s="106">
        <v>0</v>
      </c>
      <c r="K52" s="106">
        <v>1161</v>
      </c>
      <c r="L52" s="106">
        <v>43046</v>
      </c>
      <c r="M52" s="106">
        <v>6262</v>
      </c>
    </row>
    <row r="53" spans="1:13" x14ac:dyDescent="0.25">
      <c r="A53" t="str">
        <f t="shared" si="1"/>
        <v>POSITIVA45169</v>
      </c>
      <c r="B53" s="104" t="s">
        <v>33</v>
      </c>
      <c r="C53" s="105">
        <v>45169</v>
      </c>
      <c r="D53" s="106">
        <v>438688</v>
      </c>
      <c r="E53" s="106">
        <v>66495</v>
      </c>
      <c r="F53" s="106">
        <v>505183</v>
      </c>
      <c r="G53" s="107">
        <v>1464481.89</v>
      </c>
      <c r="H53" s="107">
        <v>633376.54</v>
      </c>
      <c r="I53" s="106">
        <v>831105</v>
      </c>
      <c r="J53" s="106">
        <v>0</v>
      </c>
      <c r="K53" s="106">
        <v>0</v>
      </c>
      <c r="L53" s="106">
        <v>831105</v>
      </c>
      <c r="M53" s="106">
        <v>325922</v>
      </c>
    </row>
    <row r="54" spans="1:13" x14ac:dyDescent="0.25">
      <c r="A54" t="str">
        <f t="shared" si="1"/>
        <v>POSITIVA45199</v>
      </c>
      <c r="B54" s="104" t="s">
        <v>33</v>
      </c>
      <c r="C54" s="105">
        <v>45199</v>
      </c>
      <c r="D54" s="106">
        <v>444453</v>
      </c>
      <c r="E54" s="106">
        <v>66471</v>
      </c>
      <c r="F54" s="106">
        <v>510925</v>
      </c>
      <c r="G54" s="107">
        <v>1442922.24</v>
      </c>
      <c r="H54" s="107">
        <v>633638.84</v>
      </c>
      <c r="I54" s="106">
        <v>809283</v>
      </c>
      <c r="J54" s="106">
        <v>0</v>
      </c>
      <c r="K54" s="106">
        <v>0</v>
      </c>
      <c r="L54" s="106">
        <v>809283</v>
      </c>
      <c r="M54" s="106">
        <v>298359</v>
      </c>
    </row>
    <row r="55" spans="1:13" x14ac:dyDescent="0.25">
      <c r="A55" t="str">
        <f t="shared" si="1"/>
        <v>POSITIVA45230</v>
      </c>
      <c r="B55" s="104" t="s">
        <v>33</v>
      </c>
      <c r="C55" s="105">
        <v>45230</v>
      </c>
      <c r="D55" s="106">
        <v>451523</v>
      </c>
      <c r="E55" s="106">
        <v>65861</v>
      </c>
      <c r="F55" s="106">
        <v>517384</v>
      </c>
      <c r="G55" s="107">
        <v>1439939.37</v>
      </c>
      <c r="H55" s="107">
        <v>633144.73</v>
      </c>
      <c r="I55" s="106">
        <v>806795</v>
      </c>
      <c r="J55" s="106">
        <v>0</v>
      </c>
      <c r="K55" s="106">
        <v>0</v>
      </c>
      <c r="L55" s="106">
        <v>806795</v>
      </c>
      <c r="M55" s="106">
        <v>289411</v>
      </c>
    </row>
    <row r="56" spans="1:13" x14ac:dyDescent="0.25">
      <c r="A56" t="str">
        <f t="shared" si="1"/>
        <v>SKANDIA45169</v>
      </c>
      <c r="B56" s="104" t="s">
        <v>105</v>
      </c>
      <c r="C56" s="105">
        <v>45169</v>
      </c>
      <c r="D56" s="106">
        <v>48370</v>
      </c>
      <c r="E56" s="106">
        <v>12628</v>
      </c>
      <c r="F56" s="106">
        <v>60998</v>
      </c>
      <c r="G56" s="107">
        <v>195620.61</v>
      </c>
      <c r="H56" s="107">
        <v>113889.38</v>
      </c>
      <c r="I56" s="106">
        <v>81731</v>
      </c>
      <c r="J56" s="106">
        <v>0</v>
      </c>
      <c r="K56" s="106">
        <v>0</v>
      </c>
      <c r="L56" s="106">
        <v>81731</v>
      </c>
      <c r="M56" s="106">
        <v>20733</v>
      </c>
    </row>
    <row r="57" spans="1:13" x14ac:dyDescent="0.25">
      <c r="A57" t="str">
        <f t="shared" si="1"/>
        <v>SKANDIA45199</v>
      </c>
      <c r="B57" s="104" t="s">
        <v>105</v>
      </c>
      <c r="C57" s="105">
        <v>45199</v>
      </c>
      <c r="D57" s="106">
        <v>47642</v>
      </c>
      <c r="E57" s="106">
        <v>12134</v>
      </c>
      <c r="F57" s="106">
        <v>59776</v>
      </c>
      <c r="G57" s="107">
        <v>199733.62</v>
      </c>
      <c r="H57" s="107">
        <v>118646.45</v>
      </c>
      <c r="I57" s="106">
        <v>81087</v>
      </c>
      <c r="J57" s="106">
        <v>0</v>
      </c>
      <c r="K57" s="106">
        <v>0</v>
      </c>
      <c r="L57" s="106">
        <v>81087</v>
      </c>
      <c r="M57" s="106">
        <v>21311</v>
      </c>
    </row>
    <row r="58" spans="1:13" x14ac:dyDescent="0.25">
      <c r="A58" t="str">
        <f t="shared" si="1"/>
        <v>SKANDIA45230</v>
      </c>
      <c r="B58" s="104" t="s">
        <v>105</v>
      </c>
      <c r="C58" s="105">
        <v>45230</v>
      </c>
      <c r="D58" s="106">
        <v>48318</v>
      </c>
      <c r="E58" s="106">
        <v>12290</v>
      </c>
      <c r="F58" s="106">
        <v>60608</v>
      </c>
      <c r="G58" s="107">
        <v>202599.05</v>
      </c>
      <c r="H58" s="107">
        <v>119695.54</v>
      </c>
      <c r="I58" s="106">
        <v>82904</v>
      </c>
      <c r="J58" s="106">
        <v>0</v>
      </c>
      <c r="K58" s="106">
        <v>0</v>
      </c>
      <c r="L58" s="106">
        <v>82904</v>
      </c>
      <c r="M58" s="106">
        <v>22296</v>
      </c>
    </row>
    <row r="59" spans="1:13" x14ac:dyDescent="0.25">
      <c r="A59" t="str">
        <f t="shared" si="1"/>
        <v>SURAMERICANA VIDA45169</v>
      </c>
      <c r="B59" s="104" t="s">
        <v>34</v>
      </c>
      <c r="C59" s="105">
        <v>45169</v>
      </c>
      <c r="D59" s="106">
        <v>1289024</v>
      </c>
      <c r="E59" s="106">
        <v>171069</v>
      </c>
      <c r="F59" s="106">
        <v>1460093</v>
      </c>
      <c r="G59" s="107">
        <v>2669445</v>
      </c>
      <c r="H59" s="107">
        <v>300813.24</v>
      </c>
      <c r="I59" s="106">
        <v>2368632</v>
      </c>
      <c r="J59" s="106">
        <v>0</v>
      </c>
      <c r="K59" s="106">
        <v>0</v>
      </c>
      <c r="L59" s="106">
        <v>2368632</v>
      </c>
      <c r="M59" s="106">
        <v>908538</v>
      </c>
    </row>
    <row r="60" spans="1:13" x14ac:dyDescent="0.25">
      <c r="A60" t="str">
        <f t="shared" si="1"/>
        <v>SURAMERICANA VIDA45199</v>
      </c>
      <c r="B60" s="104" t="s">
        <v>34</v>
      </c>
      <c r="C60" s="105">
        <v>45199</v>
      </c>
      <c r="D60" s="106">
        <v>1303150</v>
      </c>
      <c r="E60" s="106">
        <v>188748</v>
      </c>
      <c r="F60" s="106">
        <v>1491898</v>
      </c>
      <c r="G60" s="107">
        <v>2719575.74</v>
      </c>
      <c r="H60" s="107">
        <v>302035.96999999997</v>
      </c>
      <c r="I60" s="106">
        <v>2417540</v>
      </c>
      <c r="J60" s="106">
        <v>0</v>
      </c>
      <c r="K60" s="106">
        <v>0</v>
      </c>
      <c r="L60" s="106">
        <v>2417540</v>
      </c>
      <c r="M60" s="106">
        <v>925642</v>
      </c>
    </row>
    <row r="61" spans="1:13" x14ac:dyDescent="0.25">
      <c r="A61" t="str">
        <f t="shared" si="1"/>
        <v>SURAMERICANA VIDA45230</v>
      </c>
      <c r="B61" s="104" t="s">
        <v>34</v>
      </c>
      <c r="C61" s="105">
        <v>45230</v>
      </c>
      <c r="D61" s="106">
        <v>1314698</v>
      </c>
      <c r="E61" s="106">
        <v>185882</v>
      </c>
      <c r="F61" s="106">
        <v>1500579</v>
      </c>
      <c r="G61" s="107">
        <v>2836280.65</v>
      </c>
      <c r="H61" s="107">
        <v>303172.12</v>
      </c>
      <c r="I61" s="106">
        <v>2533109</v>
      </c>
      <c r="J61" s="106">
        <v>0</v>
      </c>
      <c r="K61" s="106">
        <v>0</v>
      </c>
      <c r="L61" s="106">
        <v>2533109</v>
      </c>
      <c r="M61" s="106">
        <v>1032529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1:M49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F3" sqref="F3"/>
    </sheetView>
  </sheetViews>
  <sheetFormatPr baseColWidth="10" defaultColWidth="9.140625" defaultRowHeight="15" x14ac:dyDescent="0.25"/>
  <cols>
    <col min="1" max="1" width="25.85546875" customWidth="1"/>
    <col min="2" max="8" width="17.85546875" customWidth="1"/>
    <col min="9" max="9" width="13.85546875" customWidth="1"/>
    <col min="10" max="11" width="17.85546875" customWidth="1"/>
  </cols>
  <sheetData>
    <row r="1" spans="1:13" s="3" customFormat="1" ht="20.25" x14ac:dyDescent="0.25">
      <c r="B1" s="111" t="s">
        <v>56</v>
      </c>
      <c r="C1" s="111"/>
      <c r="D1" s="111"/>
      <c r="E1" s="111"/>
      <c r="F1" s="111"/>
      <c r="G1" s="111"/>
      <c r="H1" s="111"/>
      <c r="I1" s="111"/>
      <c r="J1" s="111"/>
      <c r="K1" s="10"/>
    </row>
    <row r="2" spans="1:13" s="5" customFormat="1" ht="18" x14ac:dyDescent="0.25">
      <c r="B2" s="112" t="s">
        <v>38</v>
      </c>
      <c r="C2" s="112"/>
      <c r="D2" s="112"/>
      <c r="E2" s="112"/>
      <c r="F2" s="112"/>
      <c r="G2" s="112"/>
      <c r="H2" s="112"/>
      <c r="I2" s="112"/>
      <c r="J2" s="112"/>
      <c r="K2" s="11"/>
    </row>
    <row r="3" spans="1:13" s="7" customFormat="1" ht="15.75" x14ac:dyDescent="0.25">
      <c r="A3" s="6"/>
      <c r="B3" s="12"/>
      <c r="C3" s="13"/>
      <c r="F3" s="65">
        <v>45230</v>
      </c>
      <c r="H3" s="13"/>
      <c r="I3" s="13"/>
      <c r="J3" s="13"/>
      <c r="K3" s="13"/>
    </row>
    <row r="4" spans="1:13" s="7" customFormat="1" ht="15.75" customHeight="1" thickBot="1" x14ac:dyDescent="0.3">
      <c r="A4" s="31"/>
      <c r="B4" s="115" t="s">
        <v>36</v>
      </c>
      <c r="C4" s="115"/>
      <c r="D4" s="115"/>
      <c r="E4" s="115"/>
      <c r="F4" s="115"/>
      <c r="G4" s="115"/>
      <c r="H4" s="115"/>
      <c r="I4" s="115"/>
      <c r="J4" s="115"/>
      <c r="K4" s="31"/>
    </row>
    <row r="5" spans="1:13" s="7" customFormat="1" ht="34.5" customHeight="1" thickTop="1" x14ac:dyDescent="0.25">
      <c r="A5" s="113" t="s">
        <v>37</v>
      </c>
      <c r="B5" s="119" t="s">
        <v>39</v>
      </c>
      <c r="C5" s="119"/>
      <c r="D5" s="121"/>
      <c r="E5" s="118" t="s">
        <v>0</v>
      </c>
      <c r="F5" s="119"/>
      <c r="G5" s="119"/>
      <c r="H5" s="119"/>
      <c r="I5" s="119"/>
      <c r="J5" s="119"/>
      <c r="K5" s="120"/>
    </row>
    <row r="6" spans="1:13" s="9" customFormat="1" ht="30.75" customHeight="1" thickBot="1" x14ac:dyDescent="0.3">
      <c r="A6" s="114"/>
      <c r="B6" s="19" t="s">
        <v>43</v>
      </c>
      <c r="C6" s="17" t="s">
        <v>44</v>
      </c>
      <c r="D6" s="18" t="s">
        <v>40</v>
      </c>
      <c r="E6" s="73" t="s">
        <v>101</v>
      </c>
      <c r="F6" s="73" t="s">
        <v>102</v>
      </c>
      <c r="G6" s="19" t="s">
        <v>103</v>
      </c>
      <c r="H6" s="19" t="s">
        <v>110</v>
      </c>
      <c r="I6" s="17" t="s">
        <v>104</v>
      </c>
      <c r="J6" s="17" t="s">
        <v>41</v>
      </c>
      <c r="K6" s="20" t="s">
        <v>42</v>
      </c>
    </row>
    <row r="7" spans="1:13" ht="24.75" customHeight="1" x14ac:dyDescent="0.25">
      <c r="A7" s="14" t="s">
        <v>22</v>
      </c>
      <c r="B7" s="49">
        <f>+IFERROR(VLOOKUP($A7&amp;$F$3,BasePA_VID!$A$1:$J$316,4,0),"N.A.")</f>
        <v>1724417</v>
      </c>
      <c r="C7" s="91">
        <f>+IFERROR(VLOOKUP($A7&amp;$F$3,BasePA_VID!$A$1:$J$316,5,0),"N.A.")</f>
        <v>207099</v>
      </c>
      <c r="D7" s="92">
        <f>+IFERROR(VLOOKUP($A7&amp;$F$3,BasePA_VID!$A$1:$J$316,6,0),"N.A.")</f>
        <v>1931516</v>
      </c>
      <c r="E7" s="93">
        <f>+IFERROR(VLOOKUP($A7&amp;$F$3,BasePA_VID!$A$1:$J$316,7,0),"N.A.")</f>
        <v>1742148.96</v>
      </c>
      <c r="F7" s="93">
        <f>+IFERROR(VLOOKUP($A7&amp;$F$3,BasePA_VID!$A$1:$J$316,8,0),"N.A.")</f>
        <v>43176.38</v>
      </c>
      <c r="G7" s="93">
        <f>+IFERROR(VLOOKUP($A7&amp;$F$3,BasePA_VID!$A$1:$J$316,9,0),"N.A.")</f>
        <v>1698973</v>
      </c>
      <c r="H7" s="93">
        <f>+IFERROR(VLOOKUP($A7&amp;$F$3,BasePA_VID!$A$1:$M$316,10,0),"N.A.")</f>
        <v>295000</v>
      </c>
      <c r="I7" s="94">
        <f>+IFERROR(VLOOKUP($A7&amp;$F$3,BasePA_VID!$A$1:$M$316,11,0),"N.A.")</f>
        <v>0</v>
      </c>
      <c r="J7" s="94">
        <f>+IFERROR(VLOOKUP($A7&amp;$F$3,BasePA_VID!$A$1:$M$316,12,0),"N.A.")</f>
        <v>1993973</v>
      </c>
      <c r="K7" s="95">
        <f>+IFERROR(VLOOKUP($A7&amp;$F$3,BasePA_VID!$A$1:$M$316,13,0),"N.A.")</f>
        <v>62457</v>
      </c>
      <c r="L7" s="79"/>
      <c r="M7" s="79"/>
    </row>
    <row r="8" spans="1:13" ht="24.75" customHeight="1" x14ac:dyDescent="0.25">
      <c r="A8" s="14" t="s">
        <v>96</v>
      </c>
      <c r="B8" s="96">
        <f>+IFERROR(VLOOKUP($A8&amp;$F$3,BasePA_VID!$A$1:$J$316,4,0),"N.A.")</f>
        <v>166789</v>
      </c>
      <c r="C8" s="91">
        <f>+IFERROR(VLOOKUP($A8&amp;$F$3,BasePA_VID!$A$1:$J$316,5,0),"N.A.")</f>
        <v>6246</v>
      </c>
      <c r="D8" s="97">
        <f>+IFERROR(VLOOKUP($A8&amp;$F$3,BasePA_VID!$A$1:$J$316,6,0),"N.A.")</f>
        <v>173035</v>
      </c>
      <c r="E8" s="93">
        <f>+IFERROR(VLOOKUP($A8&amp;$F$3,BasePA_VID!$A$1:$J$316,7,0),"N.A.")</f>
        <v>264979.05</v>
      </c>
      <c r="F8" s="93">
        <f>+IFERROR(VLOOKUP($A8&amp;$F$3,BasePA_VID!$A$1:$J$316,8,0),"N.A.")</f>
        <v>13113.68</v>
      </c>
      <c r="G8" s="93">
        <f>+IFERROR(VLOOKUP($A8&amp;$F$3,BasePA_VID!$A$1:$J$316,9,0),"N.A.")</f>
        <v>251865</v>
      </c>
      <c r="H8" s="93">
        <f>+IFERROR(VLOOKUP($A8&amp;$F$3,BasePA_VID!$A$1:$M$316,10,0),"N.A.")</f>
        <v>0</v>
      </c>
      <c r="I8" s="94">
        <f>+IFERROR(VLOOKUP($A8&amp;$F$3,BasePA_VID!$A$1:$M$316,11,0),"N.A.")</f>
        <v>0</v>
      </c>
      <c r="J8" s="94">
        <f>+IFERROR(VLOOKUP($A8&amp;$F$3,BasePA_VID!$A$1:$M$316,12,0),"N.A.")</f>
        <v>251865</v>
      </c>
      <c r="K8" s="95">
        <f>+IFERROR(VLOOKUP($A8&amp;$F$3,BasePA_VID!$A$1:$M$316,13,0),"N.A.")</f>
        <v>78830</v>
      </c>
      <c r="L8" s="79"/>
      <c r="M8" s="79"/>
    </row>
    <row r="9" spans="1:13" ht="24.75" customHeight="1" x14ac:dyDescent="0.25">
      <c r="A9" s="14" t="s">
        <v>114</v>
      </c>
      <c r="B9" s="96">
        <f>+IFERROR(VLOOKUP($A9&amp;$F$3,BasePA_VID!$A$1:$J$316,4,0),"N.A.")</f>
        <v>587431</v>
      </c>
      <c r="C9" s="91">
        <f>+IFERROR(VLOOKUP($A9&amp;$F$3,BasePA_VID!$A$1:$J$316,5,0),"N.A.")</f>
        <v>24983</v>
      </c>
      <c r="D9" s="97">
        <f>+IFERROR(VLOOKUP($A9&amp;$F$3,BasePA_VID!$A$1:$J$316,6,0),"N.A.")</f>
        <v>612414</v>
      </c>
      <c r="E9" s="93">
        <f>+IFERROR(VLOOKUP($A9&amp;$F$3,BasePA_VID!$A$1:$J$316,7,0),"N.A.")</f>
        <v>903651.24</v>
      </c>
      <c r="F9" s="93">
        <f>+IFERROR(VLOOKUP($A9&amp;$F$3,BasePA_VID!$A$1:$J$316,8,0),"N.A.")</f>
        <v>4685.37</v>
      </c>
      <c r="G9" s="93">
        <f>+IFERROR(VLOOKUP($A9&amp;$F$3,BasePA_VID!$A$1:$J$316,9,0),"N.A.")</f>
        <v>898966</v>
      </c>
      <c r="H9" s="93">
        <f>+IFERROR(VLOOKUP($A9&amp;$F$3,BasePA_VID!$A$1:$M$316,10,0),"N.A.")</f>
        <v>0</v>
      </c>
      <c r="I9" s="94">
        <f>+IFERROR(VLOOKUP($A9&amp;$F$3,BasePA_VID!$A$1:$M$316,11,0),"N.A.")</f>
        <v>0</v>
      </c>
      <c r="J9" s="94">
        <f>+IFERROR(VLOOKUP($A9&amp;$F$3,BasePA_VID!$A$1:$M$316,12,0),"N.A.")</f>
        <v>898966</v>
      </c>
      <c r="K9" s="95">
        <f>+IFERROR(VLOOKUP($A9&amp;$F$3,BasePA_VID!$A$1:$M$316,13,0),"N.A.")</f>
        <v>286552</v>
      </c>
      <c r="L9" s="79"/>
      <c r="M9" s="79"/>
    </row>
    <row r="10" spans="1:13" ht="24.75" customHeight="1" x14ac:dyDescent="0.25">
      <c r="A10" s="14" t="s">
        <v>23</v>
      </c>
      <c r="B10" s="96">
        <f>+IFERROR(VLOOKUP($A10&amp;$F$3,BasePA_VID!$A$1:$J$316,4,0),"N.A.")</f>
        <v>2772</v>
      </c>
      <c r="C10" s="91">
        <f>+IFERROR(VLOOKUP($A10&amp;$F$3,BasePA_VID!$A$1:$J$316,5,0),"N.A.")</f>
        <v>486</v>
      </c>
      <c r="D10" s="97">
        <f>+IFERROR(VLOOKUP($A10&amp;$F$3,BasePA_VID!$A$1:$J$316,6,0),"N.A.")</f>
        <v>3258</v>
      </c>
      <c r="E10" s="93">
        <f>+IFERROR(VLOOKUP($A10&amp;$F$3,BasePA_VID!$A$1:$J$316,7,0),"N.A.")</f>
        <v>35008.959999999999</v>
      </c>
      <c r="F10" s="93">
        <f>+IFERROR(VLOOKUP($A10&amp;$F$3,BasePA_VID!$A$1:$J$316,8,0),"N.A.")</f>
        <v>4888.0200000000004</v>
      </c>
      <c r="G10" s="93">
        <f>+IFERROR(VLOOKUP($A10&amp;$F$3,BasePA_VID!$A$1:$J$316,9,0),"N.A.")</f>
        <v>30121</v>
      </c>
      <c r="H10" s="93">
        <f>+IFERROR(VLOOKUP($A10&amp;$F$3,BasePA_VID!$A$1:$M$316,10,0),"N.A.")</f>
        <v>0</v>
      </c>
      <c r="I10" s="94">
        <f>+IFERROR(VLOOKUP($A10&amp;$F$3,BasePA_VID!$A$1:$M$316,11,0),"N.A.")</f>
        <v>0</v>
      </c>
      <c r="J10" s="94">
        <f>+IFERROR(VLOOKUP($A10&amp;$F$3,BasePA_VID!$A$1:$M$316,12,0),"N.A.")</f>
        <v>30121</v>
      </c>
      <c r="K10" s="95">
        <f>+IFERROR(VLOOKUP($A10&amp;$F$3,BasePA_VID!$A$1:$M$316,13,0),"N.A.")</f>
        <v>26863</v>
      </c>
      <c r="L10" s="79"/>
      <c r="M10" s="79"/>
    </row>
    <row r="11" spans="1:13" ht="24.75" customHeight="1" x14ac:dyDescent="0.25">
      <c r="A11" s="14" t="s">
        <v>24</v>
      </c>
      <c r="B11" s="96">
        <f>+IFERROR(VLOOKUP($A11&amp;$F$3,BasePA_VID!$A$1:$J$316,4,0),"N.A.")</f>
        <v>234287</v>
      </c>
      <c r="C11" s="91">
        <f>+IFERROR(VLOOKUP($A11&amp;$F$3,BasePA_VID!$A$1:$J$316,5,0),"N.A.")</f>
        <v>31838</v>
      </c>
      <c r="D11" s="97">
        <f>+IFERROR(VLOOKUP($A11&amp;$F$3,BasePA_VID!$A$1:$J$316,6,0),"N.A.")</f>
        <v>266125</v>
      </c>
      <c r="E11" s="93">
        <f>+IFERROR(VLOOKUP($A11&amp;$F$3,BasePA_VID!$A$1:$J$316,7,0),"N.A.")</f>
        <v>743116.42</v>
      </c>
      <c r="F11" s="93">
        <f>+IFERROR(VLOOKUP($A11&amp;$F$3,BasePA_VID!$A$1:$J$316,8,0),"N.A.")</f>
        <v>77472.240000000005</v>
      </c>
      <c r="G11" s="93">
        <f>+IFERROR(VLOOKUP($A11&amp;$F$3,BasePA_VID!$A$1:$J$316,9,0),"N.A.")</f>
        <v>665644</v>
      </c>
      <c r="H11" s="93">
        <f>+IFERROR(VLOOKUP($A11&amp;$F$3,BasePA_VID!$A$1:$M$316,10,0),"N.A.")</f>
        <v>0</v>
      </c>
      <c r="I11" s="94">
        <f>+IFERROR(VLOOKUP($A11&amp;$F$3,BasePA_VID!$A$1:$M$316,11,0),"N.A.")</f>
        <v>35628</v>
      </c>
      <c r="J11" s="94">
        <f>+IFERROR(VLOOKUP($A11&amp;$F$3,BasePA_VID!$A$1:$M$316,12,0),"N.A.")</f>
        <v>701272</v>
      </c>
      <c r="K11" s="95">
        <f>+IFERROR(VLOOKUP($A11&amp;$F$3,BasePA_VID!$A$1:$M$316,13,0),"N.A.")</f>
        <v>435147</v>
      </c>
      <c r="L11" s="79"/>
      <c r="M11" s="79"/>
    </row>
    <row r="12" spans="1:13" ht="24.75" customHeight="1" x14ac:dyDescent="0.25">
      <c r="A12" s="14" t="s">
        <v>25</v>
      </c>
      <c r="B12" s="96">
        <f>+IFERROR(VLOOKUP($A12&amp;$F$3,BasePA_VID!$A$1:$J$316,4,0),"N.A.")</f>
        <v>142015</v>
      </c>
      <c r="C12" s="91">
        <f>+IFERROR(VLOOKUP($A12&amp;$F$3,BasePA_VID!$A$1:$J$316,5,0),"N.A.")</f>
        <v>15655</v>
      </c>
      <c r="D12" s="97">
        <f>+IFERROR(VLOOKUP($A12&amp;$F$3,BasePA_VID!$A$1:$J$316,6,0),"N.A.")</f>
        <v>157670</v>
      </c>
      <c r="E12" s="93">
        <f>+IFERROR(VLOOKUP($A12&amp;$F$3,BasePA_VID!$A$1:$J$316,7,0),"N.A.")</f>
        <v>710294.93</v>
      </c>
      <c r="F12" s="93">
        <f>+IFERROR(VLOOKUP($A12&amp;$F$3,BasePA_VID!$A$1:$J$316,8,0),"N.A.")</f>
        <v>5874.33</v>
      </c>
      <c r="G12" s="93">
        <f>+IFERROR(VLOOKUP($A12&amp;$F$3,BasePA_VID!$A$1:$J$316,9,0),"N.A.")</f>
        <v>704421</v>
      </c>
      <c r="H12" s="93">
        <f>+IFERROR(VLOOKUP($A12&amp;$F$3,BasePA_VID!$A$1:$M$316,10,0),"N.A.")</f>
        <v>0</v>
      </c>
      <c r="I12" s="94">
        <f>+IFERROR(VLOOKUP($A12&amp;$F$3,BasePA_VID!$A$1:$M$316,11,0),"N.A.")</f>
        <v>0</v>
      </c>
      <c r="J12" s="94">
        <f>+IFERROR(VLOOKUP($A12&amp;$F$3,BasePA_VID!$A$1:$M$316,12,0),"N.A.")</f>
        <v>704421</v>
      </c>
      <c r="K12" s="95">
        <f>+IFERROR(VLOOKUP($A12&amp;$F$3,BasePA_VID!$A$1:$M$316,13,0),"N.A.")</f>
        <v>546751</v>
      </c>
      <c r="L12" s="79"/>
      <c r="M12" s="79"/>
    </row>
    <row r="13" spans="1:13" ht="24.75" customHeight="1" x14ac:dyDescent="0.25">
      <c r="A13" s="14" t="s">
        <v>100</v>
      </c>
      <c r="B13" s="96">
        <f>+IFERROR(VLOOKUP($A13&amp;$F$3,BasePA_VID!$A$1:$J$316,4,0),"N.A.")</f>
        <v>5038</v>
      </c>
      <c r="C13" s="91">
        <f>+IFERROR(VLOOKUP($A13&amp;$F$3,BasePA_VID!$A$1:$J$316,5,0),"N.A.")</f>
        <v>1013</v>
      </c>
      <c r="D13" s="97">
        <f>+IFERROR(VLOOKUP($A13&amp;$F$3,BasePA_VID!$A$1:$J$316,6,0),"N.A.")</f>
        <v>6051</v>
      </c>
      <c r="E13" s="93">
        <f>+IFERROR(VLOOKUP($A13&amp;$F$3,BasePA_VID!$A$1:$J$316,7,0),"N.A.")</f>
        <v>55807</v>
      </c>
      <c r="F13" s="93">
        <f>+IFERROR(VLOOKUP($A13&amp;$F$3,BasePA_VID!$A$1:$J$316,8,0),"N.A.")</f>
        <v>32914.93</v>
      </c>
      <c r="G13" s="93">
        <f>+IFERROR(VLOOKUP($A13&amp;$F$3,BasePA_VID!$A$1:$J$316,9,0),"N.A.")</f>
        <v>22892</v>
      </c>
      <c r="H13" s="93">
        <f>+IFERROR(VLOOKUP($A13&amp;$F$3,BasePA_VID!$A$1:$M$316,10,0),"N.A.")</f>
        <v>0</v>
      </c>
      <c r="I13" s="94">
        <f>+IFERROR(VLOOKUP($A13&amp;$F$3,BasePA_VID!$A$1:$M$316,11,0),"N.A.")</f>
        <v>0</v>
      </c>
      <c r="J13" s="94">
        <f>+IFERROR(VLOOKUP($A13&amp;$F$3,BasePA_VID!$A$1:$M$316,12,0),"N.A.")</f>
        <v>22892</v>
      </c>
      <c r="K13" s="95">
        <f>+IFERROR(VLOOKUP($A13&amp;$F$3,BasePA_VID!$A$1:$M$316,13,0),"N.A.")</f>
        <v>16841</v>
      </c>
      <c r="L13" s="79"/>
      <c r="M13" s="79"/>
    </row>
    <row r="14" spans="1:13" ht="24.75" customHeight="1" x14ac:dyDescent="0.25">
      <c r="A14" s="14" t="s">
        <v>26</v>
      </c>
      <c r="B14" s="96">
        <f>+IFERROR(VLOOKUP($A14&amp;$F$3,BasePA_VID!$A$1:$J$316,4,0),"N.A.")</f>
        <v>664643</v>
      </c>
      <c r="C14" s="91">
        <f>+IFERROR(VLOOKUP($A14&amp;$F$3,BasePA_VID!$A$1:$J$316,5,0),"N.A.")</f>
        <v>133104</v>
      </c>
      <c r="D14" s="97">
        <f>+IFERROR(VLOOKUP($A14&amp;$F$3,BasePA_VID!$A$1:$J$316,6,0),"N.A.")</f>
        <v>797747</v>
      </c>
      <c r="E14" s="93">
        <f>+IFERROR(VLOOKUP($A14&amp;$F$3,BasePA_VID!$A$1:$J$316,7,0),"N.A.")</f>
        <v>2410048.9300000002</v>
      </c>
      <c r="F14" s="93">
        <f>+IFERROR(VLOOKUP($A14&amp;$F$3,BasePA_VID!$A$1:$J$316,8,0),"N.A.")</f>
        <v>1335828.72</v>
      </c>
      <c r="G14" s="93">
        <f>+IFERROR(VLOOKUP($A14&amp;$F$3,BasePA_VID!$A$1:$J$316,9,0),"N.A.")</f>
        <v>1074220</v>
      </c>
      <c r="H14" s="93">
        <f>+IFERROR(VLOOKUP($A14&amp;$F$3,BasePA_VID!$A$1:$M$316,10,0),"N.A.")</f>
        <v>0</v>
      </c>
      <c r="I14" s="94">
        <f>+IFERROR(VLOOKUP($A14&amp;$F$3,BasePA_VID!$A$1:$M$316,11,0),"N.A.")</f>
        <v>0</v>
      </c>
      <c r="J14" s="94">
        <f>+IFERROR(VLOOKUP($A14&amp;$F$3,BasePA_VID!$A$1:$M$316,12,0),"N.A.")</f>
        <v>1074220</v>
      </c>
      <c r="K14" s="95">
        <f>+IFERROR(VLOOKUP($A14&amp;$F$3,BasePA_VID!$A$1:$M$316,13,0),"N.A.")</f>
        <v>276473</v>
      </c>
      <c r="L14" s="79"/>
      <c r="M14" s="79"/>
    </row>
    <row r="15" spans="1:13" ht="24.75" customHeight="1" x14ac:dyDescent="0.25">
      <c r="A15" s="14" t="s">
        <v>111</v>
      </c>
      <c r="B15" s="96">
        <f>+IFERROR(VLOOKUP($A15&amp;$F$3,BasePA_VID!$A$1:$J$316,4,0),"N.A.")</f>
        <v>127489</v>
      </c>
      <c r="C15" s="91">
        <f>+IFERROR(VLOOKUP($A15&amp;$F$3,BasePA_VID!$A$1:$J$316,5,0),"N.A.")</f>
        <v>17921</v>
      </c>
      <c r="D15" s="97">
        <f>+IFERROR(VLOOKUP($A15&amp;$F$3,BasePA_VID!$A$1:$J$316,6,0),"N.A.")</f>
        <v>145410</v>
      </c>
      <c r="E15" s="93">
        <f>+IFERROR(VLOOKUP($A15&amp;$F$3,BasePA_VID!$A$1:$J$316,7,0),"N.A.")</f>
        <v>399565.43</v>
      </c>
      <c r="F15" s="93">
        <f>+IFERROR(VLOOKUP($A15&amp;$F$3,BasePA_VID!$A$1:$J$316,8,0),"N.A.")</f>
        <v>21380.13</v>
      </c>
      <c r="G15" s="93">
        <f>+IFERROR(VLOOKUP($A15&amp;$F$3,BasePA_VID!$A$1:$J$316,9,0),"N.A.")</f>
        <v>378185</v>
      </c>
      <c r="H15" s="93">
        <f>+IFERROR(VLOOKUP($A15&amp;$F$3,BasePA_VID!$A$1:$M$316,10,0),"N.A.")</f>
        <v>0</v>
      </c>
      <c r="I15" s="94">
        <f>+IFERROR(VLOOKUP($A15&amp;$F$3,BasePA_VID!$A$1:$M$316,11,0),"N.A.")</f>
        <v>0</v>
      </c>
      <c r="J15" s="94">
        <f>+IFERROR(VLOOKUP($A15&amp;$F$3,BasePA_VID!$A$1:$M$316,12,0),"N.A.")</f>
        <v>378185</v>
      </c>
      <c r="K15" s="95">
        <f>+IFERROR(VLOOKUP($A15&amp;$F$3,BasePA_VID!$A$1:$M$316,13,0),"N.A.")</f>
        <v>232775</v>
      </c>
      <c r="L15" s="79"/>
      <c r="M15" s="79"/>
    </row>
    <row r="16" spans="1:13" ht="24.75" customHeight="1" x14ac:dyDescent="0.25">
      <c r="A16" s="14" t="s">
        <v>112</v>
      </c>
      <c r="B16" s="96">
        <f>+IFERROR(VLOOKUP($A16&amp;$F$3,BasePA_VID!$A$1:$J$316,4,0),"N.A.")</f>
        <v>22179</v>
      </c>
      <c r="C16" s="91">
        <f>+IFERROR(VLOOKUP($A16&amp;$F$3,BasePA_VID!$A$1:$J$316,5,0),"N.A.")</f>
        <v>3725</v>
      </c>
      <c r="D16" s="97">
        <f>+IFERROR(VLOOKUP($A16&amp;$F$3,BasePA_VID!$A$1:$J$316,6,0),"N.A.")</f>
        <v>25904</v>
      </c>
      <c r="E16" s="93">
        <f>+IFERROR(VLOOKUP($A16&amp;$F$3,BasePA_VID!$A$1:$J$316,7,0),"N.A.")</f>
        <v>165921.82</v>
      </c>
      <c r="F16" s="93">
        <f>+IFERROR(VLOOKUP($A16&amp;$F$3,BasePA_VID!$A$1:$J$316,8,0),"N.A.")</f>
        <v>31210.53</v>
      </c>
      <c r="G16" s="93">
        <f>+IFERROR(VLOOKUP($A16&amp;$F$3,BasePA_VID!$A$1:$J$316,9,0),"N.A.")</f>
        <v>134711</v>
      </c>
      <c r="H16" s="93">
        <f>+IFERROR(VLOOKUP($A16&amp;$F$3,BasePA_VID!$A$1:$M$316,10,0),"N.A.")</f>
        <v>0</v>
      </c>
      <c r="I16" s="94">
        <f>+IFERROR(VLOOKUP($A16&amp;$F$3,BasePA_VID!$A$1:$M$316,11,0),"N.A.")</f>
        <v>2595</v>
      </c>
      <c r="J16" s="94">
        <f>+IFERROR(VLOOKUP($A16&amp;$F$3,BasePA_VID!$A$1:$M$316,12,0),"N.A.")</f>
        <v>137306</v>
      </c>
      <c r="K16" s="95">
        <f>+IFERROR(VLOOKUP($A16&amp;$F$3,BasePA_VID!$A$1:$M$316,13,0),"N.A.")</f>
        <v>111402</v>
      </c>
      <c r="L16" s="79"/>
      <c r="M16" s="79"/>
    </row>
    <row r="17" spans="1:13" ht="24.75" customHeight="1" x14ac:dyDescent="0.25">
      <c r="A17" s="14" t="s">
        <v>113</v>
      </c>
      <c r="B17" s="96">
        <f>+IFERROR(VLOOKUP($A17&amp;$F$3,BasePA_VID!$A$1:$J$316,4,0),"N.A.")</f>
        <v>3409</v>
      </c>
      <c r="C17" s="91">
        <f>+IFERROR(VLOOKUP($A17&amp;$F$3,BasePA_VID!$A$1:$J$316,5,0),"N.A.")</f>
        <v>474</v>
      </c>
      <c r="D17" s="97">
        <f>+IFERROR(VLOOKUP($A17&amp;$F$3,BasePA_VID!$A$1:$J$316,6,0),"N.A.")</f>
        <v>3883</v>
      </c>
      <c r="E17" s="93">
        <f>+IFERROR(VLOOKUP($A17&amp;$F$3,BasePA_VID!$A$1:$J$316,7,0),"N.A.")</f>
        <v>48184.71</v>
      </c>
      <c r="F17" s="93">
        <f>+IFERROR(VLOOKUP($A17&amp;$F$3,BasePA_VID!$A$1:$J$316,8,0),"N.A.")</f>
        <v>24266.37</v>
      </c>
      <c r="G17" s="93">
        <f>+IFERROR(VLOOKUP($A17&amp;$F$3,BasePA_VID!$A$1:$J$316,9,0),"N.A.")</f>
        <v>23918</v>
      </c>
      <c r="H17" s="93">
        <f>+IFERROR(VLOOKUP($A17&amp;$F$3,BasePA_VID!$A$1:$M$316,10,0),"N.A.")</f>
        <v>0</v>
      </c>
      <c r="I17" s="94">
        <f>+IFERROR(VLOOKUP($A17&amp;$F$3,BasePA_VID!$A$1:$M$316,11,0),"N.A.")</f>
        <v>0</v>
      </c>
      <c r="J17" s="94">
        <f>+IFERROR(VLOOKUP($A17&amp;$F$3,BasePA_VID!$A$1:$M$316,12,0),"N.A.")</f>
        <v>23918</v>
      </c>
      <c r="K17" s="95">
        <f>+IFERROR(VLOOKUP($A17&amp;$F$3,BasePA_VID!$A$1:$M$316,13,0),"N.A.")</f>
        <v>20035</v>
      </c>
      <c r="L17" s="79"/>
      <c r="M17" s="79"/>
    </row>
    <row r="18" spans="1:13" ht="24.75" customHeight="1" x14ac:dyDescent="0.25">
      <c r="A18" s="14" t="s">
        <v>27</v>
      </c>
      <c r="B18" s="96">
        <f>+IFERROR(VLOOKUP($A18&amp;$F$3,BasePA_VID!$A$1:$J$316,4,0),"N.A.")</f>
        <v>41662</v>
      </c>
      <c r="C18" s="91">
        <f>+IFERROR(VLOOKUP($A18&amp;$F$3,BasePA_VID!$A$1:$J$316,5,0),"N.A.")</f>
        <v>5745</v>
      </c>
      <c r="D18" s="97">
        <f>+IFERROR(VLOOKUP($A18&amp;$F$3,BasePA_VID!$A$1:$J$316,6,0),"N.A.")</f>
        <v>47407</v>
      </c>
      <c r="E18" s="93">
        <f>+IFERROR(VLOOKUP($A18&amp;$F$3,BasePA_VID!$A$1:$J$316,7,0),"N.A.")</f>
        <v>71231.539999999994</v>
      </c>
      <c r="F18" s="93">
        <f>+IFERROR(VLOOKUP($A18&amp;$F$3,BasePA_VID!$A$1:$J$316,8,0),"N.A.")</f>
        <v>13094.54</v>
      </c>
      <c r="G18" s="93">
        <f>+IFERROR(VLOOKUP($A18&amp;$F$3,BasePA_VID!$A$1:$J$316,9,0),"N.A.")</f>
        <v>58137</v>
      </c>
      <c r="H18" s="93">
        <f>+IFERROR(VLOOKUP($A18&amp;$F$3,BasePA_VID!$A$1:$M$316,10,0),"N.A.")</f>
        <v>0</v>
      </c>
      <c r="I18" s="94">
        <f>+IFERROR(VLOOKUP($A18&amp;$F$3,BasePA_VID!$A$1:$M$316,11,0),"N.A.")</f>
        <v>0</v>
      </c>
      <c r="J18" s="94">
        <f>+IFERROR(VLOOKUP($A18&amp;$F$3,BasePA_VID!$A$1:$M$316,12,0),"N.A.")</f>
        <v>58137</v>
      </c>
      <c r="K18" s="95">
        <f>+IFERROR(VLOOKUP($A18&amp;$F$3,BasePA_VID!$A$1:$M$316,13,0),"N.A.")</f>
        <v>10730</v>
      </c>
      <c r="L18" s="79"/>
      <c r="M18" s="79"/>
    </row>
    <row r="19" spans="1:13" ht="24.75" customHeight="1" x14ac:dyDescent="0.25">
      <c r="A19" s="14" t="s">
        <v>28</v>
      </c>
      <c r="B19" s="96">
        <f>+IFERROR(VLOOKUP($A19&amp;$F$3,BasePA_VID!$A$1:$J$316,4,0),"N.A.")</f>
        <v>24039</v>
      </c>
      <c r="C19" s="91">
        <f>+IFERROR(VLOOKUP($A19&amp;$F$3,BasePA_VID!$A$1:$J$316,5,0),"N.A.")</f>
        <v>3591</v>
      </c>
      <c r="D19" s="97">
        <f>+IFERROR(VLOOKUP($A19&amp;$F$3,BasePA_VID!$A$1:$J$316,6,0),"N.A.")</f>
        <v>27631</v>
      </c>
      <c r="E19" s="93">
        <f>+IFERROR(VLOOKUP($A19&amp;$F$3,BasePA_VID!$A$1:$J$316,7,0),"N.A.")</f>
        <v>44367.45</v>
      </c>
      <c r="F19" s="93">
        <f>+IFERROR(VLOOKUP($A19&amp;$F$3,BasePA_VID!$A$1:$J$316,8,0),"N.A.")</f>
        <v>5348.52</v>
      </c>
      <c r="G19" s="93">
        <f>+IFERROR(VLOOKUP($A19&amp;$F$3,BasePA_VID!$A$1:$J$316,9,0),"N.A.")</f>
        <v>39019</v>
      </c>
      <c r="H19" s="93">
        <f>+IFERROR(VLOOKUP($A19&amp;$F$3,BasePA_VID!$A$1:$M$316,10,0),"N.A.")</f>
        <v>0</v>
      </c>
      <c r="I19" s="94">
        <f>+IFERROR(VLOOKUP($A19&amp;$F$3,BasePA_VID!$A$1:$M$316,11,0),"N.A.")</f>
        <v>810</v>
      </c>
      <c r="J19" s="94">
        <f>+IFERROR(VLOOKUP($A19&amp;$F$3,BasePA_VID!$A$1:$M$316,12,0),"N.A.")</f>
        <v>39829</v>
      </c>
      <c r="K19" s="95">
        <f>+IFERROR(VLOOKUP($A19&amp;$F$3,BasePA_VID!$A$1:$M$316,13,0),"N.A.")</f>
        <v>12198</v>
      </c>
      <c r="L19" s="79"/>
      <c r="M19" s="79"/>
    </row>
    <row r="20" spans="1:13" ht="24.75" customHeight="1" x14ac:dyDescent="0.25">
      <c r="A20" s="14" t="s">
        <v>29</v>
      </c>
      <c r="B20" s="96">
        <f>+IFERROR(VLOOKUP($A20&amp;$F$3,BasePA_VID!$A$1:$J$316,4,0),"N.A.")</f>
        <v>207090</v>
      </c>
      <c r="C20" s="91">
        <f>+IFERROR(VLOOKUP($A20&amp;$F$3,BasePA_VID!$A$1:$J$316,5,0),"N.A.")</f>
        <v>83744</v>
      </c>
      <c r="D20" s="97">
        <f>+IFERROR(VLOOKUP($A20&amp;$F$3,BasePA_VID!$A$1:$J$316,6,0),"N.A.")</f>
        <v>290834</v>
      </c>
      <c r="E20" s="93">
        <f>+IFERROR(VLOOKUP($A20&amp;$F$3,BasePA_VID!$A$1:$J$316,7,0),"N.A.")</f>
        <v>329468.53999999998</v>
      </c>
      <c r="F20" s="93">
        <f>+IFERROR(VLOOKUP($A20&amp;$F$3,BasePA_VID!$A$1:$J$316,8,0),"N.A.")</f>
        <v>41963.74</v>
      </c>
      <c r="G20" s="93">
        <f>+IFERROR(VLOOKUP($A20&amp;$F$3,BasePA_VID!$A$1:$J$316,9,0),"N.A.")</f>
        <v>287505</v>
      </c>
      <c r="H20" s="93">
        <f>+IFERROR(VLOOKUP($A20&amp;$F$3,BasePA_VID!$A$1:$M$316,10,0),"N.A.")</f>
        <v>0</v>
      </c>
      <c r="I20" s="94">
        <f>+IFERROR(VLOOKUP($A20&amp;$F$3,BasePA_VID!$A$1:$M$316,11,0),"N.A.")</f>
        <v>11908</v>
      </c>
      <c r="J20" s="94">
        <f>+IFERROR(VLOOKUP($A20&amp;$F$3,BasePA_VID!$A$1:$M$316,12,0),"N.A.")</f>
        <v>299412</v>
      </c>
      <c r="K20" s="95">
        <f>+IFERROR(VLOOKUP($A20&amp;$F$3,BasePA_VID!$A$1:$M$316,13,0),"N.A.")</f>
        <v>8579</v>
      </c>
      <c r="L20" s="79"/>
      <c r="M20" s="79"/>
    </row>
    <row r="21" spans="1:13" ht="24.75" customHeight="1" x14ac:dyDescent="0.25">
      <c r="A21" s="14" t="s">
        <v>30</v>
      </c>
      <c r="B21" s="96">
        <f>+IFERROR(VLOOKUP($A21&amp;$F$3,BasePA_VID!$A$1:$J$316,4,0),"N.A.")</f>
        <v>211891</v>
      </c>
      <c r="C21" s="91">
        <f>+IFERROR(VLOOKUP($A21&amp;$F$3,BasePA_VID!$A$1:$J$316,5,0),"N.A.")</f>
        <v>21694</v>
      </c>
      <c r="D21" s="97">
        <f>+IFERROR(VLOOKUP($A21&amp;$F$3,BasePA_VID!$A$1:$J$316,6,0),"N.A.")</f>
        <v>233585</v>
      </c>
      <c r="E21" s="93">
        <f>+IFERROR(VLOOKUP($A21&amp;$F$3,BasePA_VID!$A$1:$J$316,7,0),"N.A.")</f>
        <v>338822.15</v>
      </c>
      <c r="F21" s="93">
        <f>+IFERROR(VLOOKUP($A21&amp;$F$3,BasePA_VID!$A$1:$J$316,8,0),"N.A.")</f>
        <v>13581.52</v>
      </c>
      <c r="G21" s="93">
        <f>+IFERROR(VLOOKUP($A21&amp;$F$3,BasePA_VID!$A$1:$J$316,9,0),"N.A.")</f>
        <v>325241</v>
      </c>
      <c r="H21" s="93">
        <f>+IFERROR(VLOOKUP($A21&amp;$F$3,BasePA_VID!$A$1:$M$316,10,0),"N.A.")</f>
        <v>0</v>
      </c>
      <c r="I21" s="94">
        <f>+IFERROR(VLOOKUP($A21&amp;$F$3,BasePA_VID!$A$1:$M$316,11,0),"N.A.")</f>
        <v>0</v>
      </c>
      <c r="J21" s="94">
        <f>+IFERROR(VLOOKUP($A21&amp;$F$3,BasePA_VID!$A$1:$M$316,12,0),"N.A.")</f>
        <v>325241</v>
      </c>
      <c r="K21" s="95">
        <f>+IFERROR(VLOOKUP($A21&amp;$F$3,BasePA_VID!$A$1:$M$316,13,0),"N.A.")</f>
        <v>91656</v>
      </c>
      <c r="L21" s="79"/>
      <c r="M21" s="79"/>
    </row>
    <row r="22" spans="1:13" ht="24.75" customHeight="1" x14ac:dyDescent="0.25">
      <c r="A22" s="14" t="s">
        <v>31</v>
      </c>
      <c r="B22" s="96">
        <f>+IFERROR(VLOOKUP($A22&amp;$F$3,BasePA_VID!$A$1:$J$316,4,0),"N.A.")</f>
        <v>120307</v>
      </c>
      <c r="C22" s="91">
        <f>+IFERROR(VLOOKUP($A22&amp;$F$3,BasePA_VID!$A$1:$J$316,5,0),"N.A.")</f>
        <v>10349</v>
      </c>
      <c r="D22" s="97">
        <f>+IFERROR(VLOOKUP($A22&amp;$F$3,BasePA_VID!$A$1:$J$316,6,0),"N.A.")</f>
        <v>130656</v>
      </c>
      <c r="E22" s="93">
        <f>+IFERROR(VLOOKUP($A22&amp;$F$3,BasePA_VID!$A$1:$J$316,7,0),"N.A.")</f>
        <v>379173.11</v>
      </c>
      <c r="F22" s="93">
        <f>+IFERROR(VLOOKUP($A22&amp;$F$3,BasePA_VID!$A$1:$J$316,8,0),"N.A.")</f>
        <v>12640.83</v>
      </c>
      <c r="G22" s="93">
        <f>+IFERROR(VLOOKUP($A22&amp;$F$3,BasePA_VID!$A$1:$J$316,9,0),"N.A.")</f>
        <v>366532</v>
      </c>
      <c r="H22" s="93">
        <f>+IFERROR(VLOOKUP($A22&amp;$F$3,BasePA_VID!$A$1:$M$316,10,0),"N.A.")</f>
        <v>0</v>
      </c>
      <c r="I22" s="94">
        <f>+IFERROR(VLOOKUP($A22&amp;$F$3,BasePA_VID!$A$1:$M$316,11,0),"N.A.")</f>
        <v>1934</v>
      </c>
      <c r="J22" s="94">
        <f>+IFERROR(VLOOKUP($A22&amp;$F$3,BasePA_VID!$A$1:$M$316,12,0),"N.A.")</f>
        <v>368466</v>
      </c>
      <c r="K22" s="95">
        <f>+IFERROR(VLOOKUP($A22&amp;$F$3,BasePA_VID!$A$1:$M$316,13,0),"N.A.")</f>
        <v>237810</v>
      </c>
      <c r="L22" s="79"/>
      <c r="M22" s="79"/>
    </row>
    <row r="23" spans="1:13" ht="24.75" customHeight="1" x14ac:dyDescent="0.25">
      <c r="A23" s="14" t="s">
        <v>32</v>
      </c>
      <c r="B23" s="96">
        <f>+IFERROR(VLOOKUP($A23&amp;$F$3,BasePA_VID!$A$1:$J$316,4,0),"N.A.")</f>
        <v>31462</v>
      </c>
      <c r="C23" s="91">
        <f>+IFERROR(VLOOKUP($A23&amp;$F$3,BasePA_VID!$A$1:$J$316,5,0),"N.A.")</f>
        <v>5322</v>
      </c>
      <c r="D23" s="97">
        <f>+IFERROR(VLOOKUP($A23&amp;$F$3,BasePA_VID!$A$1:$J$316,6,0),"N.A.")</f>
        <v>36784</v>
      </c>
      <c r="E23" s="93">
        <f>+IFERROR(VLOOKUP($A23&amp;$F$3,BasePA_VID!$A$1:$J$316,7,0),"N.A.")</f>
        <v>63469.93</v>
      </c>
      <c r="F23" s="93">
        <f>+IFERROR(VLOOKUP($A23&amp;$F$3,BasePA_VID!$A$1:$J$316,8,0),"N.A.")</f>
        <v>21584.560000000001</v>
      </c>
      <c r="G23" s="93">
        <f>+IFERROR(VLOOKUP($A23&amp;$F$3,BasePA_VID!$A$1:$J$316,9,0),"N.A.")</f>
        <v>41885</v>
      </c>
      <c r="H23" s="93">
        <f>+IFERROR(VLOOKUP($A23&amp;$F$3,BasePA_VID!$A$1:$M$316,10,0),"N.A.")</f>
        <v>0</v>
      </c>
      <c r="I23" s="94">
        <f>+IFERROR(VLOOKUP($A23&amp;$F$3,BasePA_VID!$A$1:$M$316,11,0),"N.A.")</f>
        <v>1161</v>
      </c>
      <c r="J23" s="94">
        <f>+IFERROR(VLOOKUP($A23&amp;$F$3,BasePA_VID!$A$1:$M$316,12,0),"N.A.")</f>
        <v>43046</v>
      </c>
      <c r="K23" s="95">
        <f>+IFERROR(VLOOKUP($A23&amp;$F$3,BasePA_VID!$A$1:$M$316,13,0),"N.A.")</f>
        <v>6262</v>
      </c>
      <c r="L23" s="79"/>
      <c r="M23" s="79"/>
    </row>
    <row r="24" spans="1:13" ht="24.75" customHeight="1" x14ac:dyDescent="0.25">
      <c r="A24" s="14" t="s">
        <v>33</v>
      </c>
      <c r="B24" s="96">
        <f>+IFERROR(VLOOKUP($A24&amp;$F$3,BasePA_VID!$A$1:$J$316,4,0),"N.A.")</f>
        <v>451523</v>
      </c>
      <c r="C24" s="91">
        <f>+IFERROR(VLOOKUP($A24&amp;$F$3,BasePA_VID!$A$1:$J$316,5,0),"N.A.")</f>
        <v>65861</v>
      </c>
      <c r="D24" s="97">
        <f>+IFERROR(VLOOKUP($A24&amp;$F$3,BasePA_VID!$A$1:$J$316,6,0),"N.A.")</f>
        <v>517384</v>
      </c>
      <c r="E24" s="93">
        <f>+IFERROR(VLOOKUP($A24&amp;$F$3,BasePA_VID!$A$1:$J$316,7,0),"N.A.")</f>
        <v>1439939.37</v>
      </c>
      <c r="F24" s="93">
        <f>+IFERROR(VLOOKUP($A24&amp;$F$3,BasePA_VID!$A$1:$J$316,8,0),"N.A.")</f>
        <v>633144.73</v>
      </c>
      <c r="G24" s="93">
        <f>+IFERROR(VLOOKUP($A24&amp;$F$3,BasePA_VID!$A$1:$J$316,9,0),"N.A.")</f>
        <v>806795</v>
      </c>
      <c r="H24" s="93">
        <f>+IFERROR(VLOOKUP($A24&amp;$F$3,BasePA_VID!$A$1:$M$316,10,0),"N.A.")</f>
        <v>0</v>
      </c>
      <c r="I24" s="94">
        <f>+IFERROR(VLOOKUP($A24&amp;$F$3,BasePA_VID!$A$1:$M$316,11,0),"N.A.")</f>
        <v>0</v>
      </c>
      <c r="J24" s="94">
        <f>+IFERROR(VLOOKUP($A24&amp;$F$3,BasePA_VID!$A$1:$M$316,12,0),"N.A.")</f>
        <v>806795</v>
      </c>
      <c r="K24" s="95">
        <f>+IFERROR(VLOOKUP($A24&amp;$F$3,BasePA_VID!$A$1:$M$316,13,0),"N.A.")</f>
        <v>289411</v>
      </c>
      <c r="L24" s="79"/>
      <c r="M24" s="79"/>
    </row>
    <row r="25" spans="1:13" ht="24.75" customHeight="1" x14ac:dyDescent="0.25">
      <c r="A25" s="14" t="s">
        <v>105</v>
      </c>
      <c r="B25" s="96">
        <f>+IFERROR(VLOOKUP($A25&amp;$F$3,BasePA_VID!$A$1:$J$316,4,0),"N.A.")</f>
        <v>48318</v>
      </c>
      <c r="C25" s="91">
        <f>+IFERROR(VLOOKUP($A25&amp;$F$3,BasePA_VID!$A$1:$J$316,5,0),"N.A.")</f>
        <v>12290</v>
      </c>
      <c r="D25" s="97">
        <f>+IFERROR(VLOOKUP($A25&amp;$F$3,BasePA_VID!$A$1:$J$316,6,0),"N.A.")</f>
        <v>60608</v>
      </c>
      <c r="E25" s="93">
        <f>+IFERROR(VLOOKUP($A25&amp;$F$3,BasePA_VID!$A$1:$J$316,7,0),"N.A.")</f>
        <v>202599.05</v>
      </c>
      <c r="F25" s="93">
        <f>+IFERROR(VLOOKUP($A25&amp;$F$3,BasePA_VID!$A$1:$J$316,8,0),"N.A.")</f>
        <v>119695.54</v>
      </c>
      <c r="G25" s="93">
        <f>+IFERROR(VLOOKUP($A25&amp;$F$3,BasePA_VID!$A$1:$J$316,9,0),"N.A.")</f>
        <v>82904</v>
      </c>
      <c r="H25" s="93">
        <f>+IFERROR(VLOOKUP($A25&amp;$F$3,BasePA_VID!$A$1:$M$316,10,0),"N.A.")</f>
        <v>0</v>
      </c>
      <c r="I25" s="94">
        <f>+IFERROR(VLOOKUP($A25&amp;$F$3,BasePA_VID!$A$1:$M$316,11,0),"N.A.")</f>
        <v>0</v>
      </c>
      <c r="J25" s="94">
        <f>+IFERROR(VLOOKUP($A25&amp;$F$3,BasePA_VID!$A$1:$M$316,12,0),"N.A.")</f>
        <v>82904</v>
      </c>
      <c r="K25" s="95">
        <f>+IFERROR(VLOOKUP($A25&amp;$F$3,BasePA_VID!$A$1:$M$316,13,0),"N.A.")</f>
        <v>22296</v>
      </c>
      <c r="L25" s="79"/>
      <c r="M25" s="79"/>
    </row>
    <row r="26" spans="1:13" ht="24.75" customHeight="1" thickBot="1" x14ac:dyDescent="0.3">
      <c r="A26" s="15" t="s">
        <v>34</v>
      </c>
      <c r="B26" s="98">
        <f>+IFERROR(VLOOKUP($A26&amp;$F$3,BasePA_VID!$A$1:$J$316,4,0),"N.A.")</f>
        <v>1314698</v>
      </c>
      <c r="C26" s="99">
        <f>+IFERROR(VLOOKUP($A26&amp;$F$3,BasePA_VID!$A$1:$J$316,5,0),"N.A.")</f>
        <v>185882</v>
      </c>
      <c r="D26" s="100">
        <f>+IFERROR(VLOOKUP($A26&amp;$F$3,BasePA_VID!$A$1:$J$316,6,0),"N.A.")</f>
        <v>1500579</v>
      </c>
      <c r="E26" s="101">
        <f>+IFERROR(VLOOKUP($A26&amp;$F$3,BasePA_VID!$A$1:$J$316,7,0),"N.A.")</f>
        <v>2836280.65</v>
      </c>
      <c r="F26" s="101">
        <f>+IFERROR(VLOOKUP($A26&amp;$F$3,BasePA_VID!$A$1:$J$316,8,0),"N.A.")</f>
        <v>303172.12</v>
      </c>
      <c r="G26" s="101">
        <f>+IFERROR(VLOOKUP($A26&amp;$F$3,BasePA_VID!$A$1:$J$316,9,0),"N.A.")</f>
        <v>2533109</v>
      </c>
      <c r="H26" s="101">
        <f>+IFERROR(VLOOKUP($A26&amp;$F$3,BasePA_VID!$A$1:$M$316,10,0),"N.A.")</f>
        <v>0</v>
      </c>
      <c r="I26" s="102">
        <f>+IFERROR(VLOOKUP($A26&amp;$F$3,BasePA_VID!$A$1:$M$316,11,0),"N.A.")</f>
        <v>0</v>
      </c>
      <c r="J26" s="102">
        <f>+IFERROR(VLOOKUP($A26&amp;$F$3,BasePA_VID!$A$1:$M$316,12,0),"N.A.")</f>
        <v>2533109</v>
      </c>
      <c r="K26" s="103">
        <f>+IFERROR(VLOOKUP($A26&amp;$F$3,BasePA_VID!$A$1:$M$316,13,0),"N.A.")</f>
        <v>1032529</v>
      </c>
      <c r="L26" s="79"/>
      <c r="M26" s="79"/>
    </row>
    <row r="27" spans="1:13" ht="24.75" customHeight="1" thickTop="1" x14ac:dyDescent="0.25">
      <c r="L27" s="79"/>
      <c r="M27" s="79"/>
    </row>
    <row r="44" spans="1:1" x14ac:dyDescent="0.25">
      <c r="A44" s="22"/>
    </row>
    <row r="45" spans="1:1" x14ac:dyDescent="0.25">
      <c r="A45" s="22"/>
    </row>
    <row r="46" spans="1:1" x14ac:dyDescent="0.25">
      <c r="A46" s="22"/>
    </row>
    <row r="47" spans="1:1" x14ac:dyDescent="0.25">
      <c r="A47" s="22"/>
    </row>
    <row r="48" spans="1:1" x14ac:dyDescent="0.25">
      <c r="A48" s="22"/>
    </row>
    <row r="49" spans="1:1" x14ac:dyDescent="0.25">
      <c r="A49" s="22"/>
    </row>
  </sheetData>
  <sheetProtection algorithmName="SHA-512" hashValue="roW9wktbFF74pzSIcCyi8PpPhbF/IcNmSZL3lwXxSL2slmlankXiHf6to+6Rc5hV+G5aXndnuSv2jJ/baVvyBA==" saltValue="cQtfl0G38n+tpTpP9KaVfQ==" spinCount="100000" sheet="1" objects="1" scenarios="1"/>
  <mergeCells count="6">
    <mergeCell ref="B1:J1"/>
    <mergeCell ref="A5:A6"/>
    <mergeCell ref="B5:D5"/>
    <mergeCell ref="E5:K5"/>
    <mergeCell ref="B4:J4"/>
    <mergeCell ref="B2:J2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ListaD!$A$1:$A$3</xm:f>
          </x14:formula1>
          <xm:sqref>F3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rgb="FFFFFF66"/>
  </sheetPr>
  <dimension ref="A1:I91"/>
  <sheetViews>
    <sheetView zoomScale="85" zoomScaleNormal="85" workbookViewId="0"/>
  </sheetViews>
  <sheetFormatPr baseColWidth="10" defaultColWidth="9.140625" defaultRowHeight="15" x14ac:dyDescent="0.25"/>
  <cols>
    <col min="1" max="1" width="26.85546875" bestFit="1" customWidth="1"/>
    <col min="2" max="2" width="21.85546875" customWidth="1"/>
    <col min="3" max="3" width="12.140625" customWidth="1"/>
    <col min="4" max="4" width="29" customWidth="1"/>
    <col min="5" max="5" width="33" customWidth="1"/>
  </cols>
  <sheetData>
    <row r="1" spans="1:6" ht="15" customHeight="1" x14ac:dyDescent="0.25">
      <c r="B1" s="1"/>
      <c r="C1" s="1"/>
      <c r="D1" s="1" t="s">
        <v>46</v>
      </c>
      <c r="E1" s="1"/>
    </row>
    <row r="2" spans="1:6" ht="15" customHeight="1" x14ac:dyDescent="0.25">
      <c r="B2" s="1"/>
      <c r="C2" s="1"/>
      <c r="D2" s="1" t="s">
        <v>47</v>
      </c>
      <c r="E2" s="1" t="s">
        <v>48</v>
      </c>
    </row>
    <row r="3" spans="1:6" ht="15" customHeight="1" x14ac:dyDescent="0.25">
      <c r="A3" t="str">
        <f>+B3&amp;C3</f>
        <v>ALFA45169</v>
      </c>
      <c r="B3" s="104" t="s">
        <v>1</v>
      </c>
      <c r="C3" s="105">
        <v>45169</v>
      </c>
      <c r="D3" s="107">
        <v>31596.75</v>
      </c>
      <c r="E3" s="107">
        <v>8955.74</v>
      </c>
      <c r="F3" s="104"/>
    </row>
    <row r="4" spans="1:6" ht="15" customHeight="1" x14ac:dyDescent="0.25">
      <c r="A4" t="str">
        <f t="shared" ref="A4:A70" si="0">+B4&amp;C4</f>
        <v>ALFA45199</v>
      </c>
      <c r="B4" s="104" t="s">
        <v>1</v>
      </c>
      <c r="C4" s="105">
        <v>45199</v>
      </c>
      <c r="D4" s="107">
        <v>33625.49</v>
      </c>
      <c r="E4" s="107">
        <v>8707.7900000000009</v>
      </c>
      <c r="F4" s="104"/>
    </row>
    <row r="5" spans="1:6" ht="15" customHeight="1" x14ac:dyDescent="0.25">
      <c r="A5" t="str">
        <f t="shared" si="0"/>
        <v>ALFA45230</v>
      </c>
      <c r="B5" s="104" t="s">
        <v>1</v>
      </c>
      <c r="C5" s="105">
        <v>45230</v>
      </c>
      <c r="D5" s="107">
        <v>34484.230000000003</v>
      </c>
      <c r="E5" s="107">
        <v>8532.1200000000008</v>
      </c>
      <c r="F5" s="104"/>
    </row>
    <row r="6" spans="1:6" ht="15" customHeight="1" x14ac:dyDescent="0.25">
      <c r="A6" t="str">
        <f t="shared" si="0"/>
        <v>ALLIANZ45169</v>
      </c>
      <c r="B6" s="104" t="s">
        <v>94</v>
      </c>
      <c r="C6" s="105">
        <v>45169</v>
      </c>
      <c r="D6" s="107">
        <v>189132.39</v>
      </c>
      <c r="E6" s="107">
        <v>106225.68</v>
      </c>
      <c r="F6" s="104"/>
    </row>
    <row r="7" spans="1:6" ht="15" customHeight="1" x14ac:dyDescent="0.25">
      <c r="A7" t="str">
        <f t="shared" si="0"/>
        <v>ALLIANZ45199</v>
      </c>
      <c r="B7" s="104" t="s">
        <v>94</v>
      </c>
      <c r="C7" s="105">
        <v>45199</v>
      </c>
      <c r="D7" s="107">
        <v>191908.7</v>
      </c>
      <c r="E7" s="107">
        <v>107353.37</v>
      </c>
      <c r="F7" s="104"/>
    </row>
    <row r="8" spans="1:6" ht="15" customHeight="1" x14ac:dyDescent="0.25">
      <c r="A8" t="str">
        <f t="shared" si="0"/>
        <v>ALLIANZ45230</v>
      </c>
      <c r="B8" s="104" t="s">
        <v>94</v>
      </c>
      <c r="C8" s="105">
        <v>45230</v>
      </c>
      <c r="D8" s="107">
        <v>188275.1</v>
      </c>
      <c r="E8" s="107">
        <v>107947.61</v>
      </c>
      <c r="F8" s="104"/>
    </row>
    <row r="9" spans="1:6" ht="15" customHeight="1" x14ac:dyDescent="0.25">
      <c r="A9" t="str">
        <f t="shared" si="0"/>
        <v>AXA COLPATRIA45169</v>
      </c>
      <c r="B9" s="104" t="s">
        <v>2</v>
      </c>
      <c r="C9" s="105">
        <v>45169</v>
      </c>
      <c r="D9" s="107">
        <v>211382.19</v>
      </c>
      <c r="E9" s="107">
        <v>142584.10999999999</v>
      </c>
      <c r="F9" s="104"/>
    </row>
    <row r="10" spans="1:6" ht="15" customHeight="1" x14ac:dyDescent="0.25">
      <c r="A10" t="str">
        <f t="shared" si="0"/>
        <v>AXA COLPATRIA45199</v>
      </c>
      <c r="B10" s="104" t="s">
        <v>2</v>
      </c>
      <c r="C10" s="105">
        <v>45199</v>
      </c>
      <c r="D10" s="107">
        <v>209784.68</v>
      </c>
      <c r="E10" s="107">
        <v>144345.04</v>
      </c>
      <c r="F10" s="104"/>
    </row>
    <row r="11" spans="1:6" ht="15" customHeight="1" x14ac:dyDescent="0.25">
      <c r="A11" t="str">
        <f t="shared" si="0"/>
        <v>AXA COLPATRIA45230</v>
      </c>
      <c r="B11" s="104" t="s">
        <v>2</v>
      </c>
      <c r="C11" s="105">
        <v>45230</v>
      </c>
      <c r="D11" s="107">
        <v>209878.98</v>
      </c>
      <c r="E11" s="107">
        <v>145898.99</v>
      </c>
      <c r="F11" s="104"/>
    </row>
    <row r="12" spans="1:6" ht="15" customHeight="1" x14ac:dyDescent="0.25">
      <c r="A12" t="str">
        <f t="shared" si="0"/>
        <v>BBVA SEGUROS45169</v>
      </c>
      <c r="B12" s="104" t="s">
        <v>3</v>
      </c>
      <c r="C12" s="105">
        <v>45169</v>
      </c>
      <c r="D12" s="107">
        <v>23408.34</v>
      </c>
      <c r="E12" s="107">
        <v>10577.79</v>
      </c>
      <c r="F12" s="104"/>
    </row>
    <row r="13" spans="1:6" ht="15" customHeight="1" x14ac:dyDescent="0.25">
      <c r="A13" t="str">
        <f t="shared" si="0"/>
        <v>BBVA SEGUROS45199</v>
      </c>
      <c r="B13" s="104" t="s">
        <v>3</v>
      </c>
      <c r="C13" s="105">
        <v>45199</v>
      </c>
      <c r="D13" s="107">
        <v>23277.15</v>
      </c>
      <c r="E13" s="107">
        <v>10435.85</v>
      </c>
      <c r="F13" s="104"/>
    </row>
    <row r="14" spans="1:6" ht="15" customHeight="1" x14ac:dyDescent="0.25">
      <c r="A14" t="str">
        <f t="shared" si="0"/>
        <v>BBVA SEGUROS45230</v>
      </c>
      <c r="B14" s="104" t="s">
        <v>3</v>
      </c>
      <c r="C14" s="105">
        <v>45230</v>
      </c>
      <c r="D14" s="107">
        <v>23483.19</v>
      </c>
      <c r="E14" s="107">
        <v>10257.209999999999</v>
      </c>
      <c r="F14" s="104"/>
    </row>
    <row r="15" spans="1:6" ht="15" customHeight="1" x14ac:dyDescent="0.25">
      <c r="A15" t="str">
        <f t="shared" si="0"/>
        <v>BERKLEY45169</v>
      </c>
      <c r="B15" s="104" t="s">
        <v>4</v>
      </c>
      <c r="C15" s="105">
        <v>45169</v>
      </c>
      <c r="D15" s="107">
        <v>11231.14</v>
      </c>
      <c r="E15" s="107">
        <v>1594.44</v>
      </c>
      <c r="F15" s="104"/>
    </row>
    <row r="16" spans="1:6" ht="15" customHeight="1" x14ac:dyDescent="0.25">
      <c r="A16" t="str">
        <f t="shared" si="0"/>
        <v>BERKLEY45199</v>
      </c>
      <c r="B16" s="104" t="s">
        <v>4</v>
      </c>
      <c r="C16" s="105">
        <v>45199</v>
      </c>
      <c r="D16" s="107">
        <v>11252.98</v>
      </c>
      <c r="E16" s="107">
        <v>1627.92</v>
      </c>
      <c r="F16" s="104"/>
    </row>
    <row r="17" spans="1:6" ht="15" customHeight="1" x14ac:dyDescent="0.25">
      <c r="A17" t="str">
        <f t="shared" si="0"/>
        <v>BERKLEY45230</v>
      </c>
      <c r="B17" s="104" t="s">
        <v>4</v>
      </c>
      <c r="C17" s="105">
        <v>45230</v>
      </c>
      <c r="D17" s="107">
        <v>11492.59</v>
      </c>
      <c r="E17" s="107">
        <v>1673.31</v>
      </c>
      <c r="F17" s="104"/>
    </row>
    <row r="18" spans="1:6" ht="15" customHeight="1" x14ac:dyDescent="0.25">
      <c r="A18" t="str">
        <f t="shared" si="0"/>
        <v>BOLIVAR45169</v>
      </c>
      <c r="B18" s="104" t="s">
        <v>5</v>
      </c>
      <c r="C18" s="105">
        <v>45169</v>
      </c>
      <c r="D18" s="107">
        <v>244616.6</v>
      </c>
      <c r="E18" s="107">
        <v>117907.84</v>
      </c>
      <c r="F18" s="104"/>
    </row>
    <row r="19" spans="1:6" ht="15" customHeight="1" x14ac:dyDescent="0.25">
      <c r="A19" t="str">
        <f t="shared" si="0"/>
        <v>BOLIVAR45199</v>
      </c>
      <c r="B19" s="104" t="s">
        <v>5</v>
      </c>
      <c r="C19" s="105">
        <v>45199</v>
      </c>
      <c r="D19" s="107">
        <v>251578.46</v>
      </c>
      <c r="E19" s="107">
        <v>123899.69</v>
      </c>
      <c r="F19" s="104"/>
    </row>
    <row r="20" spans="1:6" ht="15" customHeight="1" x14ac:dyDescent="0.25">
      <c r="A20" t="str">
        <f t="shared" si="0"/>
        <v>BOLIVAR45230</v>
      </c>
      <c r="B20" s="104" t="s">
        <v>5</v>
      </c>
      <c r="C20" s="105">
        <v>45230</v>
      </c>
      <c r="D20" s="107">
        <v>250971.95</v>
      </c>
      <c r="E20" s="107">
        <v>125036.49</v>
      </c>
      <c r="F20" s="104"/>
    </row>
    <row r="21" spans="1:6" ht="15" customHeight="1" x14ac:dyDescent="0.25">
      <c r="A21" t="str">
        <f t="shared" si="0"/>
        <v>CARDIF45169</v>
      </c>
      <c r="B21" s="104" t="s">
        <v>6</v>
      </c>
      <c r="C21" s="105">
        <v>45169</v>
      </c>
      <c r="D21" s="107">
        <v>239170.52</v>
      </c>
      <c r="E21" s="107">
        <v>67224.490000000005</v>
      </c>
      <c r="F21" s="104"/>
    </row>
    <row r="22" spans="1:6" ht="15" customHeight="1" x14ac:dyDescent="0.25">
      <c r="A22" t="str">
        <f t="shared" si="0"/>
        <v>CARDIF45199</v>
      </c>
      <c r="B22" s="104" t="s">
        <v>6</v>
      </c>
      <c r="C22" s="105">
        <v>45199</v>
      </c>
      <c r="D22" s="107">
        <v>238719.85</v>
      </c>
      <c r="E22" s="107">
        <v>68138.59</v>
      </c>
      <c r="F22" s="104"/>
    </row>
    <row r="23" spans="1:6" ht="15" customHeight="1" x14ac:dyDescent="0.25">
      <c r="A23" t="str">
        <f t="shared" si="0"/>
        <v>CARDIF45230</v>
      </c>
      <c r="B23" s="104" t="s">
        <v>6</v>
      </c>
      <c r="C23" s="105">
        <v>45230</v>
      </c>
      <c r="D23" s="107">
        <v>235924.33</v>
      </c>
      <c r="E23" s="107">
        <v>69127.83</v>
      </c>
      <c r="F23" s="104"/>
    </row>
    <row r="24" spans="1:6" ht="15" customHeight="1" x14ac:dyDescent="0.25">
      <c r="A24" t="str">
        <f t="shared" si="0"/>
        <v>CHUBB45169</v>
      </c>
      <c r="B24" s="104" t="s">
        <v>7</v>
      </c>
      <c r="C24" s="105">
        <v>45169</v>
      </c>
      <c r="D24" s="107">
        <v>67460.17</v>
      </c>
      <c r="E24" s="107">
        <v>32817.5</v>
      </c>
      <c r="F24" s="104"/>
    </row>
    <row r="25" spans="1:6" ht="15" customHeight="1" x14ac:dyDescent="0.25">
      <c r="A25" t="str">
        <f t="shared" si="0"/>
        <v>CHUBB45199</v>
      </c>
      <c r="B25" s="104" t="s">
        <v>7</v>
      </c>
      <c r="C25" s="105">
        <v>45199</v>
      </c>
      <c r="D25" s="107">
        <v>66525.14</v>
      </c>
      <c r="E25" s="107">
        <v>32888.93</v>
      </c>
      <c r="F25" s="104"/>
    </row>
    <row r="26" spans="1:6" ht="15" customHeight="1" x14ac:dyDescent="0.25">
      <c r="A26" t="str">
        <f t="shared" si="0"/>
        <v>CHUBB45230</v>
      </c>
      <c r="B26" s="104" t="s">
        <v>7</v>
      </c>
      <c r="C26" s="105">
        <v>45230</v>
      </c>
      <c r="D26" s="107">
        <v>66739.740000000005</v>
      </c>
      <c r="E26" s="107">
        <v>33277.47</v>
      </c>
      <c r="F26" s="104"/>
    </row>
    <row r="27" spans="1:6" ht="15" customHeight="1" x14ac:dyDescent="0.25">
      <c r="A27" t="str">
        <f t="shared" si="0"/>
        <v>COFACE45169</v>
      </c>
      <c r="B27" s="104" t="s">
        <v>95</v>
      </c>
      <c r="C27" s="105">
        <v>45169</v>
      </c>
      <c r="D27" s="107">
        <v>2125.0100000000002</v>
      </c>
      <c r="E27" s="107">
        <v>1237.27</v>
      </c>
      <c r="F27" s="104"/>
    </row>
    <row r="28" spans="1:6" ht="15" customHeight="1" x14ac:dyDescent="0.25">
      <c r="A28" t="str">
        <f t="shared" si="0"/>
        <v>COFACE45199</v>
      </c>
      <c r="B28" s="104" t="s">
        <v>95</v>
      </c>
      <c r="C28" s="105">
        <v>45199</v>
      </c>
      <c r="D28" s="107">
        <v>2050.5100000000002</v>
      </c>
      <c r="E28" s="107">
        <v>1315.95</v>
      </c>
      <c r="F28" s="104"/>
    </row>
    <row r="29" spans="1:6" ht="15" customHeight="1" x14ac:dyDescent="0.25">
      <c r="A29" t="str">
        <f t="shared" si="0"/>
        <v>COFACE45230</v>
      </c>
      <c r="B29" s="104" t="s">
        <v>95</v>
      </c>
      <c r="C29" s="105">
        <v>45230</v>
      </c>
      <c r="D29" s="107">
        <v>2119.98</v>
      </c>
      <c r="E29" s="107">
        <v>1388.92</v>
      </c>
      <c r="F29" s="104"/>
    </row>
    <row r="30" spans="1:6" ht="15" customHeight="1" x14ac:dyDescent="0.25">
      <c r="A30" t="str">
        <f t="shared" si="0"/>
        <v>COLMENA45169</v>
      </c>
      <c r="B30" s="104" t="s">
        <v>115</v>
      </c>
      <c r="C30" s="105">
        <v>45169</v>
      </c>
      <c r="D30" s="107">
        <v>0</v>
      </c>
      <c r="E30" s="107">
        <v>0</v>
      </c>
      <c r="F30" s="104"/>
    </row>
    <row r="31" spans="1:6" ht="15" customHeight="1" x14ac:dyDescent="0.25">
      <c r="A31" t="str">
        <f t="shared" si="0"/>
        <v>COLMENA45199</v>
      </c>
      <c r="B31" s="104" t="s">
        <v>115</v>
      </c>
      <c r="C31" s="105">
        <v>45199</v>
      </c>
      <c r="D31" s="107">
        <v>1108.96</v>
      </c>
      <c r="E31" s="107">
        <v>114.8</v>
      </c>
      <c r="F31" s="104"/>
    </row>
    <row r="32" spans="1:6" ht="15" customHeight="1" x14ac:dyDescent="0.25">
      <c r="A32" t="str">
        <f t="shared" si="0"/>
        <v>COLMENA45230</v>
      </c>
      <c r="B32" s="104" t="s">
        <v>115</v>
      </c>
      <c r="C32" s="105">
        <v>45230</v>
      </c>
      <c r="D32" s="107">
        <v>2535.2600000000002</v>
      </c>
      <c r="E32" s="107">
        <v>48.62</v>
      </c>
      <c r="F32" s="104"/>
    </row>
    <row r="33" spans="1:6" ht="15" customHeight="1" x14ac:dyDescent="0.25">
      <c r="A33" t="str">
        <f t="shared" si="0"/>
        <v>CONFIANZA45169</v>
      </c>
      <c r="B33" s="104" t="s">
        <v>8</v>
      </c>
      <c r="C33" s="105">
        <v>45169</v>
      </c>
      <c r="D33" s="107">
        <v>17753.48</v>
      </c>
      <c r="E33" s="107">
        <v>10433.76</v>
      </c>
      <c r="F33" s="104"/>
    </row>
    <row r="34" spans="1:6" ht="15" customHeight="1" x14ac:dyDescent="0.25">
      <c r="A34" t="str">
        <f t="shared" si="0"/>
        <v>CONFIANZA45199</v>
      </c>
      <c r="B34" s="104" t="s">
        <v>8</v>
      </c>
      <c r="C34" s="105">
        <v>45199</v>
      </c>
      <c r="D34" s="107">
        <v>18435.23</v>
      </c>
      <c r="E34" s="107">
        <v>10596.43</v>
      </c>
      <c r="F34" s="104"/>
    </row>
    <row r="35" spans="1:6" ht="15" customHeight="1" x14ac:dyDescent="0.25">
      <c r="A35" t="str">
        <f t="shared" si="0"/>
        <v>CONFIANZA45230</v>
      </c>
      <c r="B35" s="104" t="s">
        <v>8</v>
      </c>
      <c r="C35" s="105">
        <v>45230</v>
      </c>
      <c r="D35" s="107">
        <v>18851.25</v>
      </c>
      <c r="E35" s="107">
        <v>10373.98</v>
      </c>
      <c r="F35" s="104"/>
    </row>
    <row r="36" spans="1:6" ht="15" customHeight="1" x14ac:dyDescent="0.25">
      <c r="A36" t="str">
        <f t="shared" si="0"/>
        <v>EQUIDAD45169</v>
      </c>
      <c r="B36" s="104" t="s">
        <v>9</v>
      </c>
      <c r="C36" s="105">
        <v>45169</v>
      </c>
      <c r="D36" s="107">
        <v>53879.16</v>
      </c>
      <c r="E36" s="107">
        <v>35960.35</v>
      </c>
      <c r="F36" s="104"/>
    </row>
    <row r="37" spans="1:6" ht="15" customHeight="1" x14ac:dyDescent="0.25">
      <c r="A37" t="str">
        <f t="shared" si="0"/>
        <v>EQUIDAD45199</v>
      </c>
      <c r="B37" s="104" t="s">
        <v>9</v>
      </c>
      <c r="C37" s="105">
        <v>45199</v>
      </c>
      <c r="D37" s="107">
        <v>52278.2</v>
      </c>
      <c r="E37" s="107">
        <v>36545.71</v>
      </c>
      <c r="F37" s="104"/>
    </row>
    <row r="38" spans="1:6" ht="15" customHeight="1" x14ac:dyDescent="0.25">
      <c r="A38" t="str">
        <f t="shared" si="0"/>
        <v>EQUIDAD45230</v>
      </c>
      <c r="B38" s="104" t="s">
        <v>9</v>
      </c>
      <c r="C38" s="105">
        <v>45230</v>
      </c>
      <c r="D38" s="107">
        <v>50646.559999999998</v>
      </c>
      <c r="E38" s="107">
        <v>36814.28</v>
      </c>
      <c r="F38" s="104"/>
    </row>
    <row r="39" spans="1:6" ht="15" customHeight="1" x14ac:dyDescent="0.25">
      <c r="A39" t="str">
        <f t="shared" si="0"/>
        <v>ESTADO45169</v>
      </c>
      <c r="B39" s="104" t="s">
        <v>10</v>
      </c>
      <c r="C39" s="105">
        <v>45169</v>
      </c>
      <c r="D39" s="107">
        <v>147550.54999999999</v>
      </c>
      <c r="E39" s="107">
        <v>167290.88</v>
      </c>
      <c r="F39" s="104"/>
    </row>
    <row r="40" spans="1:6" ht="15" customHeight="1" x14ac:dyDescent="0.25">
      <c r="A40" t="str">
        <f t="shared" si="0"/>
        <v>ESTADO45199</v>
      </c>
      <c r="B40" s="104" t="s">
        <v>10</v>
      </c>
      <c r="C40" s="105">
        <v>45199</v>
      </c>
      <c r="D40" s="107">
        <v>151302.31</v>
      </c>
      <c r="E40" s="107">
        <v>170190.69</v>
      </c>
      <c r="F40" s="104"/>
    </row>
    <row r="41" spans="1:6" ht="15" customHeight="1" x14ac:dyDescent="0.25">
      <c r="A41" t="str">
        <f t="shared" si="0"/>
        <v>ESTADO45230</v>
      </c>
      <c r="B41" s="104" t="s">
        <v>10</v>
      </c>
      <c r="C41" s="105">
        <v>45230</v>
      </c>
      <c r="D41" s="107">
        <v>158940.20000000001</v>
      </c>
      <c r="E41" s="107">
        <v>175975.19</v>
      </c>
      <c r="F41" s="104"/>
    </row>
    <row r="42" spans="1:6" ht="15" customHeight="1" x14ac:dyDescent="0.25">
      <c r="A42" t="str">
        <f t="shared" si="0"/>
        <v>HDI SEGUROS45169</v>
      </c>
      <c r="B42" s="104" t="s">
        <v>99</v>
      </c>
      <c r="C42" s="105">
        <v>45169</v>
      </c>
      <c r="D42" s="107">
        <v>48354.44</v>
      </c>
      <c r="E42" s="107">
        <v>37042.730000000003</v>
      </c>
      <c r="F42" s="104"/>
    </row>
    <row r="43" spans="1:6" ht="15" customHeight="1" x14ac:dyDescent="0.25">
      <c r="A43" t="str">
        <f t="shared" si="0"/>
        <v>HDI SEGUROS45199</v>
      </c>
      <c r="B43" s="104" t="s">
        <v>99</v>
      </c>
      <c r="C43" s="105">
        <v>45199</v>
      </c>
      <c r="D43" s="107">
        <v>48561.22</v>
      </c>
      <c r="E43" s="107">
        <v>37443.74</v>
      </c>
      <c r="F43" s="104"/>
    </row>
    <row r="44" spans="1:6" ht="15" customHeight="1" x14ac:dyDescent="0.25">
      <c r="A44" t="str">
        <f t="shared" si="0"/>
        <v>HDI SEGUROS45230</v>
      </c>
      <c r="B44" s="104" t="s">
        <v>99</v>
      </c>
      <c r="C44" s="105">
        <v>45230</v>
      </c>
      <c r="D44" s="107">
        <v>48293.87</v>
      </c>
      <c r="E44" s="107">
        <v>38041.279999999999</v>
      </c>
      <c r="F44" s="104"/>
    </row>
    <row r="45" spans="1:6" ht="15" customHeight="1" x14ac:dyDescent="0.25">
      <c r="A45" t="str">
        <f t="shared" si="0"/>
        <v>JMALUCELLI TRAVELERS45169</v>
      </c>
      <c r="B45" s="104" t="s">
        <v>11</v>
      </c>
      <c r="C45" s="105">
        <v>45169</v>
      </c>
      <c r="D45" s="107">
        <v>3894.68</v>
      </c>
      <c r="E45" s="107">
        <v>628.09</v>
      </c>
      <c r="F45" s="104"/>
    </row>
    <row r="46" spans="1:6" ht="15" customHeight="1" x14ac:dyDescent="0.25">
      <c r="A46" t="str">
        <f t="shared" si="0"/>
        <v>JMALUCELLI TRAVELERS45199</v>
      </c>
      <c r="B46" s="104" t="s">
        <v>11</v>
      </c>
      <c r="C46" s="105">
        <v>45199</v>
      </c>
      <c r="D46" s="107">
        <v>3897.07</v>
      </c>
      <c r="E46" s="107">
        <v>592</v>
      </c>
      <c r="F46" s="104"/>
    </row>
    <row r="47" spans="1:6" ht="15" customHeight="1" x14ac:dyDescent="0.25">
      <c r="A47" t="str">
        <f t="shared" si="0"/>
        <v>JMALUCELLI TRAVELERS45230</v>
      </c>
      <c r="B47" s="104" t="s">
        <v>11</v>
      </c>
      <c r="C47" s="105">
        <v>45230</v>
      </c>
      <c r="D47" s="107">
        <v>3941.3</v>
      </c>
      <c r="E47" s="107">
        <v>495.74</v>
      </c>
      <c r="F47" s="104"/>
    </row>
    <row r="48" spans="1:6" ht="15" customHeight="1" x14ac:dyDescent="0.25">
      <c r="A48" t="str">
        <f t="shared" si="0"/>
        <v>LIBERTY45169</v>
      </c>
      <c r="B48" s="104" t="s">
        <v>12</v>
      </c>
      <c r="C48" s="105">
        <v>45169</v>
      </c>
      <c r="D48" s="107">
        <v>175904.24</v>
      </c>
      <c r="E48" s="107">
        <v>125036.63</v>
      </c>
      <c r="F48" s="104"/>
    </row>
    <row r="49" spans="1:9" ht="15" customHeight="1" x14ac:dyDescent="0.25">
      <c r="A49" t="str">
        <f t="shared" si="0"/>
        <v>LIBERTY45199</v>
      </c>
      <c r="B49" s="104" t="s">
        <v>12</v>
      </c>
      <c r="C49" s="105">
        <v>45199</v>
      </c>
      <c r="D49" s="107">
        <v>172312.45</v>
      </c>
      <c r="E49" s="107">
        <v>125424.44</v>
      </c>
      <c r="F49" s="104"/>
    </row>
    <row r="50" spans="1:9" ht="15" customHeight="1" x14ac:dyDescent="0.25">
      <c r="A50" t="str">
        <f t="shared" si="0"/>
        <v>LIBERTY45230</v>
      </c>
      <c r="B50" s="104" t="s">
        <v>12</v>
      </c>
      <c r="C50" s="105">
        <v>45230</v>
      </c>
      <c r="D50" s="107">
        <v>166025.23000000001</v>
      </c>
      <c r="E50" s="107">
        <v>124919.81</v>
      </c>
      <c r="F50" s="104"/>
    </row>
    <row r="51" spans="1:9" ht="15" customHeight="1" x14ac:dyDescent="0.25">
      <c r="A51" t="str">
        <f t="shared" si="0"/>
        <v>MAPFRE45169</v>
      </c>
      <c r="B51" s="104" t="s">
        <v>13</v>
      </c>
      <c r="C51" s="105">
        <v>45169</v>
      </c>
      <c r="D51" s="107">
        <v>195532.42</v>
      </c>
      <c r="E51" s="107">
        <v>5248.06</v>
      </c>
      <c r="F51" s="104"/>
      <c r="G51" s="67"/>
      <c r="H51" s="67"/>
      <c r="I51" s="67"/>
    </row>
    <row r="52" spans="1:9" ht="15" customHeight="1" x14ac:dyDescent="0.25">
      <c r="A52" t="str">
        <f t="shared" si="0"/>
        <v>MAPFRE45199</v>
      </c>
      <c r="B52" s="104" t="s">
        <v>13</v>
      </c>
      <c r="C52" s="105">
        <v>45199</v>
      </c>
      <c r="D52" s="107">
        <v>190880.62</v>
      </c>
      <c r="E52" s="107">
        <v>5248.06</v>
      </c>
      <c r="F52" s="104"/>
      <c r="G52" s="67"/>
      <c r="H52" s="67"/>
      <c r="I52" s="67"/>
    </row>
    <row r="53" spans="1:9" ht="15" customHeight="1" x14ac:dyDescent="0.25">
      <c r="A53" t="str">
        <f t="shared" si="0"/>
        <v>MAPFRE45230</v>
      </c>
      <c r="B53" s="104" t="s">
        <v>13</v>
      </c>
      <c r="C53" s="105">
        <v>45230</v>
      </c>
      <c r="D53" s="107">
        <v>192005.78</v>
      </c>
      <c r="E53" s="107">
        <v>4656.54</v>
      </c>
      <c r="F53" s="104"/>
      <c r="G53" s="67"/>
      <c r="H53" s="67"/>
      <c r="I53" s="67"/>
    </row>
    <row r="54" spans="1:9" ht="15" customHeight="1" x14ac:dyDescent="0.25">
      <c r="A54" t="str">
        <f t="shared" si="0"/>
        <v>MUNDIAL45169</v>
      </c>
      <c r="B54" s="104" t="s">
        <v>14</v>
      </c>
      <c r="C54" s="105">
        <v>45169</v>
      </c>
      <c r="D54" s="107">
        <v>125733.8</v>
      </c>
      <c r="E54" s="107">
        <v>85398.34</v>
      </c>
      <c r="F54" s="104"/>
      <c r="G54" s="67"/>
      <c r="H54" s="67"/>
      <c r="I54" s="67"/>
    </row>
    <row r="55" spans="1:9" ht="15" customHeight="1" x14ac:dyDescent="0.25">
      <c r="A55" t="str">
        <f t="shared" si="0"/>
        <v>MUNDIAL45199</v>
      </c>
      <c r="B55" s="104" t="s">
        <v>14</v>
      </c>
      <c r="C55" s="105">
        <v>45199</v>
      </c>
      <c r="D55" s="107">
        <v>128388.11</v>
      </c>
      <c r="E55" s="107">
        <v>85020.07</v>
      </c>
      <c r="F55" s="104"/>
      <c r="G55" s="67"/>
      <c r="H55" s="67"/>
      <c r="I55" s="67"/>
    </row>
    <row r="56" spans="1:9" ht="15" customHeight="1" x14ac:dyDescent="0.25">
      <c r="A56" t="str">
        <f t="shared" si="0"/>
        <v>MUNDIAL45230</v>
      </c>
      <c r="B56" s="104" t="s">
        <v>14</v>
      </c>
      <c r="C56" s="105">
        <v>45230</v>
      </c>
      <c r="D56" s="107">
        <v>128741.16</v>
      </c>
      <c r="E56" s="107">
        <v>84880.17</v>
      </c>
      <c r="F56" s="104"/>
    </row>
    <row r="57" spans="1:9" ht="15" customHeight="1" x14ac:dyDescent="0.25">
      <c r="A57" t="str">
        <f t="shared" si="0"/>
        <v>NACIONAL45169</v>
      </c>
      <c r="B57" s="104" t="s">
        <v>15</v>
      </c>
      <c r="C57" s="105">
        <v>45169</v>
      </c>
      <c r="D57" s="107">
        <v>24817.43</v>
      </c>
      <c r="E57" s="107">
        <v>3372.51</v>
      </c>
      <c r="F57" s="104"/>
    </row>
    <row r="58" spans="1:9" ht="15" customHeight="1" x14ac:dyDescent="0.25">
      <c r="A58" t="str">
        <f t="shared" si="0"/>
        <v>NACIONAL45199</v>
      </c>
      <c r="B58" s="104" t="s">
        <v>15</v>
      </c>
      <c r="C58" s="105">
        <v>45199</v>
      </c>
      <c r="D58" s="107">
        <v>24682.13</v>
      </c>
      <c r="E58" s="107">
        <v>3744.3</v>
      </c>
      <c r="F58" s="104"/>
    </row>
    <row r="59" spans="1:9" ht="15" customHeight="1" x14ac:dyDescent="0.25">
      <c r="A59" t="str">
        <f t="shared" si="0"/>
        <v>NACIONAL45230</v>
      </c>
      <c r="B59" s="104" t="s">
        <v>15</v>
      </c>
      <c r="C59" s="105">
        <v>45230</v>
      </c>
      <c r="D59" s="107">
        <v>24408.15</v>
      </c>
      <c r="E59" s="107">
        <v>3848.86</v>
      </c>
      <c r="F59" s="104"/>
    </row>
    <row r="60" spans="1:9" ht="15" customHeight="1" x14ac:dyDescent="0.25">
      <c r="A60" t="str">
        <f t="shared" si="0"/>
        <v>PREVISORA45169</v>
      </c>
      <c r="B60" s="104" t="s">
        <v>16</v>
      </c>
      <c r="C60" s="105">
        <v>45169</v>
      </c>
      <c r="D60" s="107">
        <v>294540.28000000003</v>
      </c>
      <c r="E60" s="107">
        <v>126619.03</v>
      </c>
      <c r="F60" s="104"/>
    </row>
    <row r="61" spans="1:9" ht="15" customHeight="1" x14ac:dyDescent="0.25">
      <c r="A61" t="str">
        <f t="shared" si="0"/>
        <v>PREVISORA45199</v>
      </c>
      <c r="B61" s="104" t="s">
        <v>16</v>
      </c>
      <c r="C61" s="105">
        <v>45199</v>
      </c>
      <c r="D61" s="107">
        <v>293151.19</v>
      </c>
      <c r="E61" s="107">
        <v>130857.69</v>
      </c>
      <c r="F61" s="104"/>
    </row>
    <row r="62" spans="1:9" ht="15" customHeight="1" x14ac:dyDescent="0.25">
      <c r="A62" t="str">
        <f t="shared" si="0"/>
        <v>PREVISORA45230</v>
      </c>
      <c r="B62" s="104" t="s">
        <v>16</v>
      </c>
      <c r="C62" s="105">
        <v>45230</v>
      </c>
      <c r="D62" s="107">
        <v>296097.93</v>
      </c>
      <c r="E62" s="107">
        <v>134996.4</v>
      </c>
      <c r="F62" s="104"/>
    </row>
    <row r="63" spans="1:9" ht="15" customHeight="1" x14ac:dyDescent="0.25">
      <c r="A63" t="str">
        <f t="shared" si="0"/>
        <v>SBS SEGUROS45169</v>
      </c>
      <c r="B63" s="104" t="s">
        <v>97</v>
      </c>
      <c r="C63" s="105">
        <v>45169</v>
      </c>
      <c r="D63" s="107">
        <v>120792.1</v>
      </c>
      <c r="E63" s="107">
        <v>26949.1</v>
      </c>
      <c r="F63" s="104"/>
    </row>
    <row r="64" spans="1:9" ht="15" customHeight="1" x14ac:dyDescent="0.25">
      <c r="A64" t="str">
        <f t="shared" si="0"/>
        <v>SBS SEGUROS45199</v>
      </c>
      <c r="B64" s="104" t="s">
        <v>97</v>
      </c>
      <c r="C64" s="105">
        <v>45199</v>
      </c>
      <c r="D64" s="107">
        <v>122924.03</v>
      </c>
      <c r="E64" s="107">
        <v>28362.22</v>
      </c>
      <c r="F64" s="104"/>
    </row>
    <row r="65" spans="1:6" ht="15" customHeight="1" x14ac:dyDescent="0.25">
      <c r="A65" t="str">
        <f t="shared" si="0"/>
        <v>SBS SEGUROS45230</v>
      </c>
      <c r="B65" s="104" t="s">
        <v>97</v>
      </c>
      <c r="C65" s="105">
        <v>45230</v>
      </c>
      <c r="D65" s="107">
        <v>123957.78</v>
      </c>
      <c r="E65" s="107">
        <v>29569.02</v>
      </c>
      <c r="F65" s="104"/>
    </row>
    <row r="66" spans="1:6" ht="15" customHeight="1" x14ac:dyDescent="0.25">
      <c r="A66" t="str">
        <f t="shared" si="0"/>
        <v>SEGUREXPO45169</v>
      </c>
      <c r="B66" s="104" t="s">
        <v>17</v>
      </c>
      <c r="C66" s="105">
        <v>45169</v>
      </c>
      <c r="D66" s="107">
        <v>6197.99</v>
      </c>
      <c r="E66" s="107">
        <v>3775.32</v>
      </c>
      <c r="F66" s="104"/>
    </row>
    <row r="67" spans="1:6" ht="15" customHeight="1" x14ac:dyDescent="0.25">
      <c r="A67" t="str">
        <f t="shared" si="0"/>
        <v>SEGUREXPO45199</v>
      </c>
      <c r="B67" s="104" t="s">
        <v>17</v>
      </c>
      <c r="C67" s="105">
        <v>45199</v>
      </c>
      <c r="D67" s="107">
        <v>6191.54</v>
      </c>
      <c r="E67" s="107">
        <v>4029.1</v>
      </c>
      <c r="F67" s="104"/>
    </row>
    <row r="68" spans="1:6" ht="15" customHeight="1" x14ac:dyDescent="0.25">
      <c r="A68" t="str">
        <f t="shared" si="0"/>
        <v>SEGUREXPO45230</v>
      </c>
      <c r="B68" s="104" t="s">
        <v>17</v>
      </c>
      <c r="C68" s="105">
        <v>45230</v>
      </c>
      <c r="D68" s="107">
        <v>6236.56</v>
      </c>
      <c r="E68" s="107">
        <v>4364.45</v>
      </c>
      <c r="F68" s="104"/>
    </row>
    <row r="69" spans="1:6" ht="15" customHeight="1" x14ac:dyDescent="0.25">
      <c r="A69" t="str">
        <f t="shared" si="0"/>
        <v>SOLIDARIA45169</v>
      </c>
      <c r="B69" s="104" t="s">
        <v>18</v>
      </c>
      <c r="C69" s="105">
        <v>45169</v>
      </c>
      <c r="D69" s="107">
        <v>76619.27</v>
      </c>
      <c r="E69" s="107">
        <v>53422.58</v>
      </c>
      <c r="F69" s="104"/>
    </row>
    <row r="70" spans="1:6" ht="15" customHeight="1" x14ac:dyDescent="0.25">
      <c r="A70" t="str">
        <f t="shared" si="0"/>
        <v>SOLIDARIA45199</v>
      </c>
      <c r="B70" s="104" t="s">
        <v>18</v>
      </c>
      <c r="C70" s="105">
        <v>45199</v>
      </c>
      <c r="D70" s="107">
        <v>77230</v>
      </c>
      <c r="E70" s="107">
        <v>53049.74</v>
      </c>
      <c r="F70" s="104"/>
    </row>
    <row r="71" spans="1:6" ht="15" customHeight="1" x14ac:dyDescent="0.25">
      <c r="A71" t="str">
        <f t="shared" ref="A71:A80" si="1">+B71&amp;C71</f>
        <v>SOLIDARIA45230</v>
      </c>
      <c r="B71" s="104" t="s">
        <v>18</v>
      </c>
      <c r="C71" s="105">
        <v>45230</v>
      </c>
      <c r="D71" s="107">
        <v>79411.62</v>
      </c>
      <c r="E71" s="107">
        <v>53089.23</v>
      </c>
      <c r="F71" s="104"/>
    </row>
    <row r="72" spans="1:6" ht="15" customHeight="1" x14ac:dyDescent="0.25">
      <c r="A72" t="str">
        <f t="shared" si="1"/>
        <v>SOLUNION45169</v>
      </c>
      <c r="B72" s="104" t="s">
        <v>19</v>
      </c>
      <c r="C72" s="105">
        <v>45169</v>
      </c>
      <c r="D72" s="107">
        <v>8796.5300000000007</v>
      </c>
      <c r="E72" s="107">
        <v>4233.54</v>
      </c>
      <c r="F72" s="104"/>
    </row>
    <row r="73" spans="1:6" ht="15" customHeight="1" x14ac:dyDescent="0.25">
      <c r="A73" t="str">
        <f t="shared" si="1"/>
        <v>SOLUNION45199</v>
      </c>
      <c r="B73" s="104" t="s">
        <v>19</v>
      </c>
      <c r="C73" s="105">
        <v>45199</v>
      </c>
      <c r="D73" s="107">
        <v>8841.0400000000009</v>
      </c>
      <c r="E73" s="107">
        <v>4503.8900000000003</v>
      </c>
      <c r="F73" s="104"/>
    </row>
    <row r="74" spans="1:6" ht="15" customHeight="1" x14ac:dyDescent="0.25">
      <c r="A74" t="str">
        <f t="shared" si="1"/>
        <v>SOLUNION45230</v>
      </c>
      <c r="B74" s="104" t="s">
        <v>19</v>
      </c>
      <c r="C74" s="105">
        <v>45230</v>
      </c>
      <c r="D74" s="107">
        <v>8744.11</v>
      </c>
      <c r="E74" s="107">
        <v>4901.99</v>
      </c>
      <c r="F74" s="104"/>
    </row>
    <row r="75" spans="1:6" ht="15" customHeight="1" x14ac:dyDescent="0.25">
      <c r="A75" t="str">
        <f t="shared" si="1"/>
        <v>SURAMERICANA45169</v>
      </c>
      <c r="B75" s="104" t="s">
        <v>20</v>
      </c>
      <c r="C75" s="105">
        <v>45169</v>
      </c>
      <c r="D75" s="107">
        <v>453472.62</v>
      </c>
      <c r="E75" s="107">
        <v>255430.96</v>
      </c>
      <c r="F75" s="104"/>
    </row>
    <row r="76" spans="1:6" ht="15" customHeight="1" x14ac:dyDescent="0.25">
      <c r="A76" t="str">
        <f t="shared" si="1"/>
        <v>SURAMERICANA45199</v>
      </c>
      <c r="B76" s="104" t="s">
        <v>20</v>
      </c>
      <c r="C76" s="105">
        <v>45199</v>
      </c>
      <c r="D76" s="107">
        <v>459808.08</v>
      </c>
      <c r="E76" s="107">
        <v>255058.52</v>
      </c>
      <c r="F76" s="104"/>
    </row>
    <row r="77" spans="1:6" ht="15" customHeight="1" x14ac:dyDescent="0.25">
      <c r="A77" t="str">
        <f t="shared" si="1"/>
        <v>SURAMERICANA45230</v>
      </c>
      <c r="B77" s="104" t="s">
        <v>20</v>
      </c>
      <c r="C77" s="105">
        <v>45230</v>
      </c>
      <c r="D77" s="107">
        <v>453148.91</v>
      </c>
      <c r="E77" s="107">
        <v>258291.45</v>
      </c>
      <c r="F77" s="104"/>
    </row>
    <row r="78" spans="1:6" ht="15" customHeight="1" x14ac:dyDescent="0.25">
      <c r="A78" t="str">
        <f t="shared" si="1"/>
        <v>ZURICH45169</v>
      </c>
      <c r="B78" s="104" t="s">
        <v>21</v>
      </c>
      <c r="C78" s="105">
        <v>45169</v>
      </c>
      <c r="D78" s="107">
        <v>49693.93</v>
      </c>
      <c r="E78" s="107">
        <v>20303.88</v>
      </c>
    </row>
    <row r="79" spans="1:6" ht="15" customHeight="1" x14ac:dyDescent="0.25">
      <c r="A79" t="str">
        <f t="shared" si="1"/>
        <v>ZURICH45199</v>
      </c>
      <c r="B79" s="104" t="s">
        <v>21</v>
      </c>
      <c r="C79" s="105">
        <v>45199</v>
      </c>
      <c r="D79" s="107">
        <v>53153.5</v>
      </c>
      <c r="E79" s="107">
        <v>21430.76</v>
      </c>
    </row>
    <row r="80" spans="1:6" ht="15" customHeight="1" x14ac:dyDescent="0.25">
      <c r="A80" t="str">
        <f t="shared" si="1"/>
        <v>ZURICH45230</v>
      </c>
      <c r="B80" s="104" t="s">
        <v>21</v>
      </c>
      <c r="C80" s="105">
        <v>45230</v>
      </c>
      <c r="D80" s="107">
        <v>52205.99</v>
      </c>
      <c r="E80" s="107">
        <v>20714.73</v>
      </c>
    </row>
    <row r="81" spans="2:5" ht="15" customHeight="1" x14ac:dyDescent="0.25">
      <c r="B81" s="1"/>
      <c r="C81" s="34"/>
      <c r="D81" s="21"/>
      <c r="E81" s="21"/>
    </row>
    <row r="82" spans="2:5" ht="15" customHeight="1" x14ac:dyDescent="0.25">
      <c r="B82" s="1"/>
      <c r="C82" s="34"/>
      <c r="D82" s="21"/>
      <c r="E82" s="21"/>
    </row>
    <row r="83" spans="2:5" ht="15" customHeight="1" x14ac:dyDescent="0.25">
      <c r="B83" s="1"/>
      <c r="C83" s="34"/>
      <c r="D83" s="21"/>
      <c r="E83" s="21"/>
    </row>
    <row r="84" spans="2:5" x14ac:dyDescent="0.25">
      <c r="C84" s="34"/>
    </row>
    <row r="85" spans="2:5" x14ac:dyDescent="0.25">
      <c r="C85" s="34"/>
    </row>
    <row r="86" spans="2:5" x14ac:dyDescent="0.25">
      <c r="C86" s="34"/>
    </row>
    <row r="87" spans="2:5" x14ac:dyDescent="0.25">
      <c r="C87" s="34"/>
    </row>
    <row r="88" spans="2:5" x14ac:dyDescent="0.25">
      <c r="C88" s="34"/>
    </row>
    <row r="89" spans="2:5" x14ac:dyDescent="0.25">
      <c r="C89" s="34"/>
    </row>
    <row r="90" spans="2:5" x14ac:dyDescent="0.25">
      <c r="C90" s="34"/>
    </row>
    <row r="91" spans="2:5" x14ac:dyDescent="0.25">
      <c r="C91" s="3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P56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C3" sqref="C3:D3"/>
    </sheetView>
  </sheetViews>
  <sheetFormatPr baseColWidth="10" defaultColWidth="9.140625" defaultRowHeight="14.25" x14ac:dyDescent="0.2"/>
  <cols>
    <col min="1" max="1" width="25.85546875" style="8" customWidth="1"/>
    <col min="2" max="5" width="15.7109375" style="8" customWidth="1"/>
    <col min="6" max="16" width="9.140625" style="27"/>
    <col min="17" max="16384" width="9.140625" style="8"/>
  </cols>
  <sheetData>
    <row r="1" spans="1:16" s="3" customFormat="1" ht="20.25" x14ac:dyDescent="0.25">
      <c r="A1" s="2"/>
      <c r="B1" s="111" t="s">
        <v>35</v>
      </c>
      <c r="C1" s="111"/>
      <c r="D1" s="111"/>
      <c r="E1" s="111"/>
      <c r="F1" s="10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5" customFormat="1" ht="18" x14ac:dyDescent="0.25">
      <c r="A2" s="4"/>
      <c r="B2" s="112" t="s">
        <v>57</v>
      </c>
      <c r="C2" s="112"/>
      <c r="D2" s="112"/>
      <c r="E2" s="112"/>
      <c r="F2" s="11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7" customFormat="1" ht="15.75" x14ac:dyDescent="0.25">
      <c r="A3" s="6"/>
      <c r="C3" s="116">
        <v>45230</v>
      </c>
      <c r="D3" s="117"/>
      <c r="E3" s="25"/>
      <c r="F3" s="1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7" customFormat="1" ht="15.75" customHeight="1" thickBot="1" x14ac:dyDescent="0.3">
      <c r="B4" s="115" t="s">
        <v>36</v>
      </c>
      <c r="C4" s="115"/>
      <c r="D4" s="115"/>
      <c r="E4" s="115"/>
      <c r="F4" s="28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7" customFormat="1" ht="34.5" customHeight="1" thickTop="1" x14ac:dyDescent="0.25">
      <c r="A5" s="113" t="s">
        <v>37</v>
      </c>
      <c r="B5" s="108" t="s">
        <v>57</v>
      </c>
      <c r="C5" s="122"/>
      <c r="D5" s="122"/>
      <c r="E5" s="109"/>
      <c r="F5" s="29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9" customFormat="1" ht="30.75" customHeight="1" thickBot="1" x14ac:dyDescent="0.3">
      <c r="A6" s="114"/>
      <c r="B6" s="123" t="s">
        <v>47</v>
      </c>
      <c r="C6" s="124"/>
      <c r="D6" s="125" t="s">
        <v>48</v>
      </c>
      <c r="E6" s="1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4.75" customHeight="1" x14ac:dyDescent="0.2">
      <c r="A7" s="14" t="s">
        <v>1</v>
      </c>
      <c r="B7" s="127">
        <f>+IFERROR(VLOOKUP($A7&amp;$C$3,BaseRS_GEN!$A$3:$G$863,4,0),"N.A.")</f>
        <v>34484.230000000003</v>
      </c>
      <c r="C7" s="128"/>
      <c r="D7" s="131">
        <f>+IFERROR(VLOOKUP($A7&amp;$C$3,BaseRS_GEN!$A$3:$G$863,5,0),"N.A.")</f>
        <v>8532.1200000000008</v>
      </c>
      <c r="E7" s="132"/>
    </row>
    <row r="8" spans="1:16" ht="24.75" customHeight="1" x14ac:dyDescent="0.2">
      <c r="A8" s="14" t="s">
        <v>94</v>
      </c>
      <c r="B8" s="129">
        <f>+IFERROR(VLOOKUP($A8&amp;$C$3,BaseRS_GEN!$A$3:$G$863,4,0),"N.A.")</f>
        <v>188275.1</v>
      </c>
      <c r="C8" s="130"/>
      <c r="D8" s="133">
        <f>+IFERROR(VLOOKUP($A8&amp;$C$3,BaseRS_GEN!$A$3:$G$863,5,0),"N.A.")</f>
        <v>107947.61</v>
      </c>
      <c r="E8" s="134"/>
    </row>
    <row r="9" spans="1:16" ht="24.75" customHeight="1" x14ac:dyDescent="0.2">
      <c r="A9" s="14" t="s">
        <v>2</v>
      </c>
      <c r="B9" s="129">
        <f>+IFERROR(VLOOKUP($A9&amp;$C$3,BaseRS_GEN!$A$3:$G$863,4,0),"N.A.")</f>
        <v>209878.98</v>
      </c>
      <c r="C9" s="130"/>
      <c r="D9" s="133">
        <f>+IFERROR(VLOOKUP($A9&amp;$C$3,BaseRS_GEN!$A$3:$G$863,5,0),"N.A.")</f>
        <v>145898.99</v>
      </c>
      <c r="E9" s="134"/>
    </row>
    <row r="10" spans="1:16" ht="24.75" customHeight="1" x14ac:dyDescent="0.2">
      <c r="A10" s="14" t="s">
        <v>3</v>
      </c>
      <c r="B10" s="129">
        <f>+IFERROR(VLOOKUP($A10&amp;$C$3,BaseRS_GEN!$A$3:$G$863,4,0),"N.A.")</f>
        <v>23483.19</v>
      </c>
      <c r="C10" s="130"/>
      <c r="D10" s="133">
        <f>+IFERROR(VLOOKUP($A10&amp;$C$3,BaseRS_GEN!$A$3:$G$863,5,0),"N.A.")</f>
        <v>10257.209999999999</v>
      </c>
      <c r="E10" s="134"/>
    </row>
    <row r="11" spans="1:16" ht="24.75" customHeight="1" x14ac:dyDescent="0.2">
      <c r="A11" s="14" t="s">
        <v>4</v>
      </c>
      <c r="B11" s="129">
        <f>+IFERROR(VLOOKUP($A11&amp;$C$3,BaseRS_GEN!$A$3:$G$863,4,0),"N.A.")</f>
        <v>11492.59</v>
      </c>
      <c r="C11" s="130"/>
      <c r="D11" s="133">
        <f>+IFERROR(VLOOKUP($A11&amp;$C$3,BaseRS_GEN!$A$3:$G$863,5,0),"N.A.")</f>
        <v>1673.31</v>
      </c>
      <c r="E11" s="134"/>
    </row>
    <row r="12" spans="1:16" ht="24.75" customHeight="1" x14ac:dyDescent="0.2">
      <c r="A12" s="14" t="s">
        <v>5</v>
      </c>
      <c r="B12" s="129">
        <f>+IFERROR(VLOOKUP($A12&amp;$C$3,BaseRS_GEN!$A$3:$G$863,4,0),"N.A.")</f>
        <v>250971.95</v>
      </c>
      <c r="C12" s="130"/>
      <c r="D12" s="133">
        <f>+IFERROR(VLOOKUP($A12&amp;$C$3,BaseRS_GEN!$A$3:$G$863,5,0),"N.A.")</f>
        <v>125036.49</v>
      </c>
      <c r="E12" s="134"/>
    </row>
    <row r="13" spans="1:16" ht="24.75" customHeight="1" x14ac:dyDescent="0.2">
      <c r="A13" s="14" t="s">
        <v>6</v>
      </c>
      <c r="B13" s="129">
        <f>+IFERROR(VLOOKUP($A13&amp;$C$3,BaseRS_GEN!$A$3:$G$863,4,0),"N.A.")</f>
        <v>235924.33</v>
      </c>
      <c r="C13" s="130"/>
      <c r="D13" s="133">
        <f>+IFERROR(VLOOKUP($A13&amp;$C$3,BaseRS_GEN!$A$3:$G$863,5,0),"N.A.")</f>
        <v>69127.83</v>
      </c>
      <c r="E13" s="134"/>
    </row>
    <row r="14" spans="1:16" ht="24.75" customHeight="1" x14ac:dyDescent="0.2">
      <c r="A14" s="14" t="s">
        <v>7</v>
      </c>
      <c r="B14" s="129">
        <f>+IFERROR(VLOOKUP($A14&amp;$C$3,BaseRS_GEN!$A$3:$G$863,4,0),"N.A.")</f>
        <v>66739.740000000005</v>
      </c>
      <c r="C14" s="130"/>
      <c r="D14" s="133">
        <f>+IFERROR(VLOOKUP($A14&amp;$C$3,BaseRS_GEN!$A$3:$G$863,5,0),"N.A.")</f>
        <v>33277.47</v>
      </c>
      <c r="E14" s="134"/>
    </row>
    <row r="15" spans="1:16" ht="24.75" customHeight="1" x14ac:dyDescent="0.2">
      <c r="A15" s="14" t="s">
        <v>95</v>
      </c>
      <c r="B15" s="129">
        <f>+IFERROR(VLOOKUP($A15&amp;$C$3,BaseRS_GEN!$A$3:$G$863,4,0),"N.A.")</f>
        <v>2119.98</v>
      </c>
      <c r="C15" s="130"/>
      <c r="D15" s="133">
        <f>+IFERROR(VLOOKUP($A15&amp;$C$3,BaseRS_GEN!$A$3:$G$863,5,0),"N.A.")</f>
        <v>1388.92</v>
      </c>
      <c r="E15" s="134"/>
    </row>
    <row r="16" spans="1:16" ht="24.75" customHeight="1" x14ac:dyDescent="0.2">
      <c r="A16" s="14" t="s">
        <v>115</v>
      </c>
      <c r="B16" s="129">
        <f>+IFERROR(VLOOKUP($A16&amp;$C$3,BaseRS_GEN!$A$3:$G$863,4,0),"N.A.")</f>
        <v>2535.2600000000002</v>
      </c>
      <c r="C16" s="130"/>
      <c r="D16" s="133">
        <f>+IFERROR(VLOOKUP($A16&amp;$C$3,BaseRS_GEN!$A$3:$G$863,5,0),"N.A.")</f>
        <v>48.62</v>
      </c>
      <c r="E16" s="134"/>
    </row>
    <row r="17" spans="1:5" ht="24.75" customHeight="1" x14ac:dyDescent="0.2">
      <c r="A17" s="14" t="s">
        <v>8</v>
      </c>
      <c r="B17" s="129">
        <f>+IFERROR(VLOOKUP($A17&amp;$C$3,BaseRS_GEN!$A$3:$G$863,4,0),"N.A.")</f>
        <v>18851.25</v>
      </c>
      <c r="C17" s="130"/>
      <c r="D17" s="133">
        <f>+IFERROR(VLOOKUP($A17&amp;$C$3,BaseRS_GEN!$A$3:$G$863,5,0),"N.A.")</f>
        <v>10373.98</v>
      </c>
      <c r="E17" s="134"/>
    </row>
    <row r="18" spans="1:5" ht="24.75" customHeight="1" x14ac:dyDescent="0.2">
      <c r="A18" s="14" t="s">
        <v>9</v>
      </c>
      <c r="B18" s="129">
        <f>+IFERROR(VLOOKUP($A18&amp;$C$3,BaseRS_GEN!$A$3:$G$863,4,0),"N.A.")</f>
        <v>50646.559999999998</v>
      </c>
      <c r="C18" s="130"/>
      <c r="D18" s="133">
        <f>+IFERROR(VLOOKUP($A18&amp;$C$3,BaseRS_GEN!$A$3:$G$863,5,0),"N.A.")</f>
        <v>36814.28</v>
      </c>
      <c r="E18" s="134"/>
    </row>
    <row r="19" spans="1:5" ht="24.75" customHeight="1" x14ac:dyDescent="0.2">
      <c r="A19" s="14" t="s">
        <v>10</v>
      </c>
      <c r="B19" s="129">
        <f>+IFERROR(VLOOKUP($A19&amp;$C$3,BaseRS_GEN!$A$3:$G$863,4,0),"N.A.")</f>
        <v>158940.20000000001</v>
      </c>
      <c r="C19" s="130"/>
      <c r="D19" s="133">
        <f>+IFERROR(VLOOKUP($A19&amp;$C$3,BaseRS_GEN!$A$3:$G$863,5,0),"N.A.")</f>
        <v>175975.19</v>
      </c>
      <c r="E19" s="134"/>
    </row>
    <row r="20" spans="1:5" ht="24.75" customHeight="1" x14ac:dyDescent="0.2">
      <c r="A20" s="14" t="s">
        <v>99</v>
      </c>
      <c r="B20" s="129">
        <f>+IFERROR(VLOOKUP($A20&amp;$C$3,BaseRS_GEN!$A$3:$G$863,4,0),"N.A.")</f>
        <v>48293.87</v>
      </c>
      <c r="C20" s="130"/>
      <c r="D20" s="133">
        <f>+IFERROR(VLOOKUP($A20&amp;$C$3,BaseRS_GEN!$A$3:$G$863,5,0),"N.A.")</f>
        <v>38041.279999999999</v>
      </c>
      <c r="E20" s="134"/>
    </row>
    <row r="21" spans="1:5" ht="24.75" customHeight="1" x14ac:dyDescent="0.2">
      <c r="A21" s="14" t="s">
        <v>11</v>
      </c>
      <c r="B21" s="129">
        <f>+IFERROR(VLOOKUP($A21&amp;$C$3,BaseRS_GEN!$A$3:$G$863,4,0),"N.A.")</f>
        <v>3941.3</v>
      </c>
      <c r="C21" s="130"/>
      <c r="D21" s="133">
        <f>+IFERROR(VLOOKUP($A21&amp;$C$3,BaseRS_GEN!$A$3:$G$863,5,0),"N.A.")</f>
        <v>495.74</v>
      </c>
      <c r="E21" s="134"/>
    </row>
    <row r="22" spans="1:5" ht="24.75" customHeight="1" x14ac:dyDescent="0.2">
      <c r="A22" s="14" t="s">
        <v>12</v>
      </c>
      <c r="B22" s="129">
        <f>+IFERROR(VLOOKUP($A22&amp;$C$3,BaseRS_GEN!$A$3:$G$863,4,0),"N.A.")</f>
        <v>166025.23000000001</v>
      </c>
      <c r="C22" s="130"/>
      <c r="D22" s="133">
        <f>+IFERROR(VLOOKUP($A22&amp;$C$3,BaseRS_GEN!$A$3:$G$863,5,0),"N.A.")</f>
        <v>124919.81</v>
      </c>
      <c r="E22" s="134"/>
    </row>
    <row r="23" spans="1:5" ht="24.75" customHeight="1" x14ac:dyDescent="0.2">
      <c r="A23" s="14" t="s">
        <v>13</v>
      </c>
      <c r="B23" s="129">
        <f>+IFERROR(VLOOKUP($A23&amp;$C$3,BaseRS_GEN!$A$3:$G$863,4,0),"N.A.")</f>
        <v>192005.78</v>
      </c>
      <c r="C23" s="130"/>
      <c r="D23" s="133">
        <f>+IFERROR(VLOOKUP($A23&amp;$C$3,BaseRS_GEN!$A$3:$G$863,5,0),"N.A.")</f>
        <v>4656.54</v>
      </c>
      <c r="E23" s="134"/>
    </row>
    <row r="24" spans="1:5" ht="24.75" customHeight="1" x14ac:dyDescent="0.2">
      <c r="A24" s="14" t="s">
        <v>14</v>
      </c>
      <c r="B24" s="129">
        <f>+IFERROR(VLOOKUP($A24&amp;$C$3,BaseRS_GEN!$A$3:$G$863,4,0),"N.A.")</f>
        <v>128741.16</v>
      </c>
      <c r="C24" s="130"/>
      <c r="D24" s="133">
        <f>+IFERROR(VLOOKUP($A24&amp;$C$3,BaseRS_GEN!$A$3:$G$863,5,0),"N.A.")</f>
        <v>84880.17</v>
      </c>
      <c r="E24" s="134"/>
    </row>
    <row r="25" spans="1:5" ht="24.75" customHeight="1" x14ac:dyDescent="0.2">
      <c r="A25" s="14" t="s">
        <v>15</v>
      </c>
      <c r="B25" s="129">
        <f>+IFERROR(VLOOKUP($A25&amp;$C$3,BaseRS_GEN!$A$3:$G$863,4,0),"N.A.")</f>
        <v>24408.15</v>
      </c>
      <c r="C25" s="130"/>
      <c r="D25" s="133">
        <f>+IFERROR(VLOOKUP($A25&amp;$C$3,BaseRS_GEN!$A$3:$G$863,5,0),"N.A.")</f>
        <v>3848.86</v>
      </c>
      <c r="E25" s="134"/>
    </row>
    <row r="26" spans="1:5" ht="24.75" customHeight="1" x14ac:dyDescent="0.2">
      <c r="A26" s="14" t="s">
        <v>16</v>
      </c>
      <c r="B26" s="129">
        <f>+IFERROR(VLOOKUP($A26&amp;$C$3,BaseRS_GEN!$A$3:$G$863,4,0),"N.A.")</f>
        <v>296097.93</v>
      </c>
      <c r="C26" s="130"/>
      <c r="D26" s="133">
        <f>+IFERROR(VLOOKUP($A26&amp;$C$3,BaseRS_GEN!$A$3:$G$863,5,0),"N.A.")</f>
        <v>134996.4</v>
      </c>
      <c r="E26" s="134"/>
    </row>
    <row r="27" spans="1:5" ht="24.75" customHeight="1" x14ac:dyDescent="0.2">
      <c r="A27" s="14" t="s">
        <v>97</v>
      </c>
      <c r="B27" s="129">
        <f>+IFERROR(VLOOKUP($A27&amp;$C$3,BaseRS_GEN!$A$3:$G$863,4,0),"N.A.")</f>
        <v>123957.78</v>
      </c>
      <c r="C27" s="130"/>
      <c r="D27" s="133">
        <f>+IFERROR(VLOOKUP($A27&amp;$C$3,BaseRS_GEN!$A$3:$G$863,5,0),"N.A.")</f>
        <v>29569.02</v>
      </c>
      <c r="E27" s="134"/>
    </row>
    <row r="28" spans="1:5" ht="24.75" customHeight="1" x14ac:dyDescent="0.2">
      <c r="A28" s="14" t="s">
        <v>17</v>
      </c>
      <c r="B28" s="129">
        <f>+IFERROR(VLOOKUP($A28&amp;$C$3,BaseRS_GEN!$A$3:$G$863,4,0),"N.A.")</f>
        <v>6236.56</v>
      </c>
      <c r="C28" s="130"/>
      <c r="D28" s="133">
        <f>+IFERROR(VLOOKUP($A28&amp;$C$3,BaseRS_GEN!$A$3:$G$863,5,0),"N.A.")</f>
        <v>4364.45</v>
      </c>
      <c r="E28" s="134"/>
    </row>
    <row r="29" spans="1:5" ht="24.75" customHeight="1" x14ac:dyDescent="0.2">
      <c r="A29" s="14" t="s">
        <v>18</v>
      </c>
      <c r="B29" s="129">
        <f>+IFERROR(VLOOKUP($A29&amp;$C$3,BaseRS_GEN!$A$3:$G$863,4,0),"N.A.")</f>
        <v>79411.62</v>
      </c>
      <c r="C29" s="130"/>
      <c r="D29" s="133">
        <f>+IFERROR(VLOOKUP($A29&amp;$C$3,BaseRS_GEN!$A$3:$G$863,5,0),"N.A.")</f>
        <v>53089.23</v>
      </c>
      <c r="E29" s="134"/>
    </row>
    <row r="30" spans="1:5" ht="24.75" customHeight="1" x14ac:dyDescent="0.2">
      <c r="A30" s="14" t="s">
        <v>19</v>
      </c>
      <c r="B30" s="129">
        <f>+IFERROR(VLOOKUP($A30&amp;$C$3,BaseRS_GEN!$A$3:$G$863,4,0),"N.A.")</f>
        <v>8744.11</v>
      </c>
      <c r="C30" s="130"/>
      <c r="D30" s="133">
        <f>+IFERROR(VLOOKUP($A30&amp;$C$3,BaseRS_GEN!$A$3:$G$863,5,0),"N.A.")</f>
        <v>4901.99</v>
      </c>
      <c r="E30" s="134"/>
    </row>
    <row r="31" spans="1:5" ht="24.75" customHeight="1" x14ac:dyDescent="0.2">
      <c r="A31" s="14" t="s">
        <v>20</v>
      </c>
      <c r="B31" s="129">
        <f>+IFERROR(VLOOKUP($A31&amp;$C$3,BaseRS_GEN!$A$3:$G$863,4,0),"N.A.")</f>
        <v>453148.91</v>
      </c>
      <c r="C31" s="130"/>
      <c r="D31" s="133">
        <f>+IFERROR(VLOOKUP($A31&amp;$C$3,BaseRS_GEN!$A$3:$G$863,5,0),"N.A.")</f>
        <v>258291.45</v>
      </c>
      <c r="E31" s="134"/>
    </row>
    <row r="32" spans="1:5" s="27" customFormat="1" ht="24.75" customHeight="1" thickBot="1" x14ac:dyDescent="0.25">
      <c r="A32" s="15" t="s">
        <v>21</v>
      </c>
      <c r="B32" s="135">
        <f>+IFERROR(VLOOKUP($A32&amp;$C$3,BaseRS_GEN!$A$3:$G$863,4,0),"N.A.")</f>
        <v>52205.99</v>
      </c>
      <c r="C32" s="136"/>
      <c r="D32" s="133">
        <f>+IFERROR(VLOOKUP($A32&amp;$C$3,BaseRS_GEN!$A$3:$G$863,5,0),"N.A.")</f>
        <v>20714.73</v>
      </c>
      <c r="E32" s="134"/>
    </row>
    <row r="33" spans="1:5" s="27" customFormat="1" ht="15" thickTop="1" x14ac:dyDescent="0.2">
      <c r="D33" s="32"/>
      <c r="E33" s="32"/>
    </row>
    <row r="34" spans="1:5" s="27" customFormat="1" x14ac:dyDescent="0.2"/>
    <row r="35" spans="1:5" s="27" customFormat="1" x14ac:dyDescent="0.2"/>
    <row r="36" spans="1:5" s="27" customFormat="1" x14ac:dyDescent="0.2"/>
    <row r="37" spans="1:5" s="27" customFormat="1" x14ac:dyDescent="0.2"/>
    <row r="38" spans="1:5" s="27" customFormat="1" x14ac:dyDescent="0.2"/>
    <row r="39" spans="1:5" s="27" customFormat="1" x14ac:dyDescent="0.2"/>
    <row r="40" spans="1:5" s="27" customFormat="1" x14ac:dyDescent="0.2"/>
    <row r="41" spans="1:5" s="27" customFormat="1" x14ac:dyDescent="0.2"/>
    <row r="42" spans="1:5" s="27" customFormat="1" x14ac:dyDescent="0.2"/>
    <row r="43" spans="1:5" x14ac:dyDescent="0.2">
      <c r="A43" s="27"/>
      <c r="B43" s="27"/>
      <c r="C43" s="27"/>
      <c r="D43" s="27"/>
      <c r="E43" s="27"/>
    </row>
    <row r="44" spans="1:5" x14ac:dyDescent="0.2">
      <c r="A44" s="22"/>
    </row>
    <row r="45" spans="1:5" x14ac:dyDescent="0.2">
      <c r="A45" s="22"/>
    </row>
    <row r="46" spans="1:5" x14ac:dyDescent="0.2">
      <c r="A46" s="22"/>
    </row>
    <row r="47" spans="1:5" x14ac:dyDescent="0.2">
      <c r="A47" s="22"/>
    </row>
    <row r="48" spans="1:5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</sheetData>
  <sheetProtection algorithmName="SHA-512" hashValue="p3yrYJFVxw2B9gHA4ZSe1uA/bUYZcA5BEicq+H1qNpISoFjJQg2ykh08BdZBimW/DHVsK/Iow+Sgnfr44c0lGQ==" saltValue="Hwh0pY/50vhi2LGQNAGH8A==" spinCount="100000" sheet="1" objects="1" scenarios="1"/>
  <sortState xmlns:xlrd2="http://schemas.microsoft.com/office/spreadsheetml/2017/richdata2" ref="A7:A32">
    <sortCondition ref="A7:A32"/>
  </sortState>
  <mergeCells count="60">
    <mergeCell ref="D32:E32"/>
    <mergeCell ref="D25:E25"/>
    <mergeCell ref="D26:E26"/>
    <mergeCell ref="D27:E27"/>
    <mergeCell ref="D28:E28"/>
    <mergeCell ref="D29:E29"/>
    <mergeCell ref="D30:E30"/>
    <mergeCell ref="D31:E31"/>
    <mergeCell ref="D12:E12"/>
    <mergeCell ref="D11:E11"/>
    <mergeCell ref="D10:E10"/>
    <mergeCell ref="D8:E8"/>
    <mergeCell ref="D24:E24"/>
    <mergeCell ref="D23:E23"/>
    <mergeCell ref="D22:E22"/>
    <mergeCell ref="D21:E21"/>
    <mergeCell ref="D20:E20"/>
    <mergeCell ref="D19:E19"/>
    <mergeCell ref="D18:E18"/>
    <mergeCell ref="D15:E15"/>
    <mergeCell ref="D14:E14"/>
    <mergeCell ref="D13:E13"/>
    <mergeCell ref="D17:E17"/>
    <mergeCell ref="D16:E16"/>
    <mergeCell ref="B12:C12"/>
    <mergeCell ref="B13:C13"/>
    <mergeCell ref="B14:C14"/>
    <mergeCell ref="B15:C15"/>
    <mergeCell ref="B18:C18"/>
    <mergeCell ref="B17:C17"/>
    <mergeCell ref="B16:C16"/>
    <mergeCell ref="B19:C19"/>
    <mergeCell ref="B20:C20"/>
    <mergeCell ref="B21:C21"/>
    <mergeCell ref="B22:C22"/>
    <mergeCell ref="B23:C23"/>
    <mergeCell ref="B32:C32"/>
    <mergeCell ref="B24:C24"/>
    <mergeCell ref="B25:C25"/>
    <mergeCell ref="B26:C26"/>
    <mergeCell ref="B27:C27"/>
    <mergeCell ref="B28:C28"/>
    <mergeCell ref="B29:C29"/>
    <mergeCell ref="B30:C30"/>
    <mergeCell ref="B31:C31"/>
    <mergeCell ref="B7:C7"/>
    <mergeCell ref="C3:D3"/>
    <mergeCell ref="B8:C8"/>
    <mergeCell ref="B10:C10"/>
    <mergeCell ref="B11:C11"/>
    <mergeCell ref="D7:E7"/>
    <mergeCell ref="D9:E9"/>
    <mergeCell ref="B9:C9"/>
    <mergeCell ref="B1:E1"/>
    <mergeCell ref="B2:E2"/>
    <mergeCell ref="A5:A6"/>
    <mergeCell ref="B5:E5"/>
    <mergeCell ref="B4:E4"/>
    <mergeCell ref="B6:C6"/>
    <mergeCell ref="D6:E6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ListaD!$A$1:$A$3</xm:f>
          </x14:formula1>
          <xm:sqref>C3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tabColor rgb="FFFFFF66"/>
  </sheetPr>
  <dimension ref="A1:I62"/>
  <sheetViews>
    <sheetView zoomScale="85" zoomScaleNormal="85" workbookViewId="0"/>
  </sheetViews>
  <sheetFormatPr baseColWidth="10" defaultColWidth="9.140625" defaultRowHeight="15" x14ac:dyDescent="0.25"/>
  <cols>
    <col min="1" max="1" width="25.42578125" bestFit="1" customWidth="1"/>
    <col min="2" max="2" width="21.85546875" customWidth="1"/>
    <col min="3" max="3" width="12" customWidth="1"/>
    <col min="4" max="4" width="29" customWidth="1"/>
    <col min="5" max="5" width="33" customWidth="1"/>
    <col min="6" max="6" width="30.7109375" bestFit="1" customWidth="1"/>
    <col min="7" max="7" width="48" bestFit="1" customWidth="1"/>
    <col min="8" max="8" width="27.85546875" bestFit="1" customWidth="1"/>
    <col min="9" max="9" width="30.7109375" bestFit="1" customWidth="1"/>
  </cols>
  <sheetData>
    <row r="1" spans="1:9" ht="15" customHeight="1" x14ac:dyDescent="0.25">
      <c r="B1" s="1"/>
      <c r="C1" s="1"/>
      <c r="D1" s="1" t="s">
        <v>67</v>
      </c>
      <c r="E1" s="1" t="s">
        <v>49</v>
      </c>
      <c r="F1" s="1"/>
      <c r="G1" s="1"/>
      <c r="H1" s="1" t="s">
        <v>46</v>
      </c>
      <c r="I1" s="1"/>
    </row>
    <row r="2" spans="1:9" ht="15" customHeight="1" x14ac:dyDescent="0.25">
      <c r="B2" s="1"/>
      <c r="C2" s="1"/>
      <c r="D2" s="1" t="s">
        <v>68</v>
      </c>
      <c r="E2" s="1" t="s">
        <v>47</v>
      </c>
      <c r="F2" s="1" t="s">
        <v>48</v>
      </c>
      <c r="G2" s="1" t="s">
        <v>68</v>
      </c>
      <c r="H2" s="1" t="s">
        <v>47</v>
      </c>
      <c r="I2" s="1" t="s">
        <v>48</v>
      </c>
    </row>
    <row r="3" spans="1:9" ht="15" customHeight="1" x14ac:dyDescent="0.25">
      <c r="A3" t="str">
        <f>+B3&amp;C3</f>
        <v>ALFA VIDA45169</v>
      </c>
      <c r="B3" s="104" t="s">
        <v>22</v>
      </c>
      <c r="C3" s="105">
        <v>45169</v>
      </c>
      <c r="D3" s="107">
        <v>1164624.8</v>
      </c>
      <c r="E3" s="107">
        <v>2495.92</v>
      </c>
      <c r="F3" s="107">
        <v>1675.11</v>
      </c>
      <c r="G3" s="107">
        <v>3725.01</v>
      </c>
      <c r="H3" s="107">
        <v>81717.679999999993</v>
      </c>
      <c r="I3" s="107">
        <v>54387.21</v>
      </c>
    </row>
    <row r="4" spans="1:9" ht="15" customHeight="1" x14ac:dyDescent="0.25">
      <c r="A4" t="str">
        <f t="shared" ref="A4:A62" si="0">+B4&amp;C4</f>
        <v>ALFA VIDA45199</v>
      </c>
      <c r="B4" s="104" t="s">
        <v>22</v>
      </c>
      <c r="C4" s="105">
        <v>45199</v>
      </c>
      <c r="D4" s="107">
        <v>1182058</v>
      </c>
      <c r="E4" s="107">
        <v>2525.41</v>
      </c>
      <c r="F4" s="107">
        <v>1636.34</v>
      </c>
      <c r="G4" s="107">
        <v>3751.45</v>
      </c>
      <c r="H4" s="107">
        <v>81465.88</v>
      </c>
      <c r="I4" s="107">
        <v>53698.59</v>
      </c>
    </row>
    <row r="5" spans="1:9" ht="15" customHeight="1" x14ac:dyDescent="0.25">
      <c r="A5" t="str">
        <f t="shared" si="0"/>
        <v>ALFA VIDA45230</v>
      </c>
      <c r="B5" s="104" t="s">
        <v>22</v>
      </c>
      <c r="C5" s="105">
        <v>45230</v>
      </c>
      <c r="D5" s="107">
        <v>1201981.57</v>
      </c>
      <c r="E5" s="107">
        <v>2532.02</v>
      </c>
      <c r="F5" s="107">
        <v>1583.56</v>
      </c>
      <c r="G5" s="107">
        <v>3780.29</v>
      </c>
      <c r="H5" s="107">
        <v>81405.89</v>
      </c>
      <c r="I5" s="107">
        <v>53194.57</v>
      </c>
    </row>
    <row r="6" spans="1:9" ht="15" customHeight="1" x14ac:dyDescent="0.25">
      <c r="A6" t="str">
        <f t="shared" si="0"/>
        <v>ALLIANZ VIDA45169</v>
      </c>
      <c r="B6" s="104" t="s">
        <v>96</v>
      </c>
      <c r="C6" s="105">
        <v>45169</v>
      </c>
      <c r="D6" s="107">
        <v>62969.2</v>
      </c>
      <c r="E6" s="107">
        <v>0</v>
      </c>
      <c r="F6" s="107">
        <v>1521</v>
      </c>
      <c r="G6" s="107">
        <v>6695.98</v>
      </c>
      <c r="H6" s="107">
        <v>94274.62</v>
      </c>
      <c r="I6" s="107">
        <v>88738.15</v>
      </c>
    </row>
    <row r="7" spans="1:9" ht="15" customHeight="1" x14ac:dyDescent="0.25">
      <c r="A7" t="str">
        <f t="shared" si="0"/>
        <v>ALLIANZ VIDA45199</v>
      </c>
      <c r="B7" s="104" t="s">
        <v>96</v>
      </c>
      <c r="C7" s="105">
        <v>45199</v>
      </c>
      <c r="D7" s="107">
        <v>61619.03</v>
      </c>
      <c r="E7" s="107">
        <v>0</v>
      </c>
      <c r="F7" s="107">
        <v>1618.91</v>
      </c>
      <c r="G7" s="107">
        <v>6712.91</v>
      </c>
      <c r="H7" s="107">
        <v>95024.22</v>
      </c>
      <c r="I7" s="107">
        <v>89511.01</v>
      </c>
    </row>
    <row r="8" spans="1:9" ht="15" customHeight="1" x14ac:dyDescent="0.25">
      <c r="A8" t="str">
        <f t="shared" si="0"/>
        <v>ALLIANZ VIDA45230</v>
      </c>
      <c r="B8" s="104" t="s">
        <v>96</v>
      </c>
      <c r="C8" s="105">
        <v>45230</v>
      </c>
      <c r="D8" s="107">
        <v>61666.22</v>
      </c>
      <c r="E8" s="107">
        <v>0</v>
      </c>
      <c r="F8" s="107">
        <v>1628.14</v>
      </c>
      <c r="G8" s="107">
        <v>6729.52</v>
      </c>
      <c r="H8" s="107">
        <v>96240.12</v>
      </c>
      <c r="I8" s="107">
        <v>90377.87</v>
      </c>
    </row>
    <row r="9" spans="1:9" ht="15" customHeight="1" x14ac:dyDescent="0.25">
      <c r="A9" t="str">
        <f t="shared" si="0"/>
        <v>ASULADO45169</v>
      </c>
      <c r="B9" s="104" t="s">
        <v>114</v>
      </c>
      <c r="C9" s="105">
        <v>45169</v>
      </c>
      <c r="D9" s="107">
        <v>347598.64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</row>
    <row r="10" spans="1:9" ht="15" customHeight="1" x14ac:dyDescent="0.25">
      <c r="A10" t="str">
        <f t="shared" si="0"/>
        <v>ASULADO45199</v>
      </c>
      <c r="B10" s="104" t="s">
        <v>114</v>
      </c>
      <c r="C10" s="105">
        <v>45199</v>
      </c>
      <c r="D10" s="107">
        <v>359572.11</v>
      </c>
      <c r="E10" s="107">
        <v>0</v>
      </c>
      <c r="F10" s="107">
        <v>0</v>
      </c>
      <c r="G10" s="107">
        <v>0</v>
      </c>
      <c r="H10" s="107">
        <v>0</v>
      </c>
      <c r="I10" s="107">
        <v>0</v>
      </c>
    </row>
    <row r="11" spans="1:9" ht="15" customHeight="1" x14ac:dyDescent="0.25">
      <c r="A11" t="str">
        <f t="shared" si="0"/>
        <v>ASULADO45230</v>
      </c>
      <c r="B11" s="104" t="s">
        <v>114</v>
      </c>
      <c r="C11" s="105">
        <v>45230</v>
      </c>
      <c r="D11" s="107">
        <v>369767.73</v>
      </c>
      <c r="E11" s="107">
        <v>0</v>
      </c>
      <c r="F11" s="107">
        <v>0</v>
      </c>
      <c r="G11" s="107">
        <v>0</v>
      </c>
      <c r="H11" s="107">
        <v>0</v>
      </c>
      <c r="I11" s="107">
        <v>0</v>
      </c>
    </row>
    <row r="12" spans="1:9" ht="15" customHeight="1" x14ac:dyDescent="0.25">
      <c r="A12" t="str">
        <f t="shared" si="0"/>
        <v>AURORA VIDA45169</v>
      </c>
      <c r="B12" s="104" t="s">
        <v>23</v>
      </c>
      <c r="C12" s="105">
        <v>45169</v>
      </c>
      <c r="D12" s="107">
        <v>27.99</v>
      </c>
      <c r="E12" s="107">
        <v>52.17</v>
      </c>
      <c r="F12" s="107">
        <v>0</v>
      </c>
      <c r="G12" s="107">
        <v>557.91999999999996</v>
      </c>
      <c r="H12" s="107">
        <v>1937.46</v>
      </c>
      <c r="I12" s="107">
        <v>793.04</v>
      </c>
    </row>
    <row r="13" spans="1:9" ht="15" customHeight="1" x14ac:dyDescent="0.25">
      <c r="A13" t="str">
        <f t="shared" si="0"/>
        <v>AURORA VIDA45199</v>
      </c>
      <c r="B13" s="104" t="s">
        <v>23</v>
      </c>
      <c r="C13" s="105">
        <v>45199</v>
      </c>
      <c r="D13" s="107">
        <v>28.01</v>
      </c>
      <c r="E13" s="107">
        <v>48.85</v>
      </c>
      <c r="F13" s="107">
        <v>0</v>
      </c>
      <c r="G13" s="107">
        <v>560.28</v>
      </c>
      <c r="H13" s="107">
        <v>1884.15</v>
      </c>
      <c r="I13" s="107">
        <v>761.2</v>
      </c>
    </row>
    <row r="14" spans="1:9" ht="15" customHeight="1" x14ac:dyDescent="0.25">
      <c r="A14" t="str">
        <f t="shared" si="0"/>
        <v>AURORA VIDA45230</v>
      </c>
      <c r="B14" s="104" t="s">
        <v>23</v>
      </c>
      <c r="C14" s="105">
        <v>45230</v>
      </c>
      <c r="D14" s="107">
        <v>28.22</v>
      </c>
      <c r="E14" s="107">
        <v>42.87</v>
      </c>
      <c r="F14" s="107">
        <v>0</v>
      </c>
      <c r="G14" s="107">
        <v>562.61</v>
      </c>
      <c r="H14" s="107">
        <v>2138</v>
      </c>
      <c r="I14" s="107">
        <v>799.06</v>
      </c>
    </row>
    <row r="15" spans="1:9" ht="15" customHeight="1" x14ac:dyDescent="0.25">
      <c r="A15" t="str">
        <f t="shared" si="0"/>
        <v>AXA COLPATRIA VIDA45169</v>
      </c>
      <c r="B15" s="104" t="s">
        <v>24</v>
      </c>
      <c r="C15" s="105">
        <v>45169</v>
      </c>
      <c r="D15" s="107">
        <v>23633.55</v>
      </c>
      <c r="E15" s="107">
        <v>104275.11</v>
      </c>
      <c r="F15" s="107">
        <v>71111.59</v>
      </c>
      <c r="G15" s="107">
        <v>63238.32</v>
      </c>
      <c r="H15" s="107">
        <v>35666.76</v>
      </c>
      <c r="I15" s="107">
        <v>10064.81</v>
      </c>
    </row>
    <row r="16" spans="1:9" ht="15" customHeight="1" x14ac:dyDescent="0.25">
      <c r="A16" t="str">
        <f t="shared" si="0"/>
        <v>AXA COLPATRIA VIDA45199</v>
      </c>
      <c r="B16" s="104" t="s">
        <v>24</v>
      </c>
      <c r="C16" s="105">
        <v>45199</v>
      </c>
      <c r="D16" s="107">
        <v>23907.360000000001</v>
      </c>
      <c r="E16" s="107">
        <v>106027.09</v>
      </c>
      <c r="F16" s="107">
        <v>73038.59</v>
      </c>
      <c r="G16" s="107">
        <v>63928.93</v>
      </c>
      <c r="H16" s="107">
        <v>35552.93</v>
      </c>
      <c r="I16" s="107">
        <v>10082.709999999999</v>
      </c>
    </row>
    <row r="17" spans="1:9" ht="15" customHeight="1" x14ac:dyDescent="0.25">
      <c r="A17" t="str">
        <f t="shared" si="0"/>
        <v>AXA COLPATRIA VIDA45230</v>
      </c>
      <c r="B17" s="104" t="s">
        <v>24</v>
      </c>
      <c r="C17" s="105">
        <v>45230</v>
      </c>
      <c r="D17" s="107">
        <v>24068.97</v>
      </c>
      <c r="E17" s="107">
        <v>107993.4</v>
      </c>
      <c r="F17" s="107">
        <v>74108.86</v>
      </c>
      <c r="G17" s="107">
        <v>65095.44</v>
      </c>
      <c r="H17" s="107">
        <v>35942.83</v>
      </c>
      <c r="I17" s="107">
        <v>10235.530000000001</v>
      </c>
    </row>
    <row r="18" spans="1:9" ht="15" customHeight="1" x14ac:dyDescent="0.25">
      <c r="A18" t="str">
        <f t="shared" si="0"/>
        <v>BBVA SEGUROS VIDA45169</v>
      </c>
      <c r="B18" s="104" t="s">
        <v>25</v>
      </c>
      <c r="C18" s="105">
        <v>45169</v>
      </c>
      <c r="D18" s="107">
        <v>65385.18</v>
      </c>
      <c r="E18" s="107">
        <v>0</v>
      </c>
      <c r="F18" s="107">
        <v>763.52</v>
      </c>
      <c r="G18" s="107">
        <v>3339.09</v>
      </c>
      <c r="H18" s="107">
        <v>63841.71</v>
      </c>
      <c r="I18" s="107">
        <v>27696.46</v>
      </c>
    </row>
    <row r="19" spans="1:9" ht="15" customHeight="1" x14ac:dyDescent="0.25">
      <c r="A19" t="str">
        <f t="shared" si="0"/>
        <v>BBVA SEGUROS VIDA45199</v>
      </c>
      <c r="B19" s="104" t="s">
        <v>25</v>
      </c>
      <c r="C19" s="105">
        <v>45199</v>
      </c>
      <c r="D19" s="107">
        <v>65815.009999999995</v>
      </c>
      <c r="E19" s="107">
        <v>0</v>
      </c>
      <c r="F19" s="107">
        <v>767.46</v>
      </c>
      <c r="G19" s="107">
        <v>3363.43</v>
      </c>
      <c r="H19" s="107">
        <v>64211.96</v>
      </c>
      <c r="I19" s="107">
        <v>27664.39</v>
      </c>
    </row>
    <row r="20" spans="1:9" ht="15" customHeight="1" x14ac:dyDescent="0.25">
      <c r="A20" t="str">
        <f t="shared" si="0"/>
        <v>BBVA SEGUROS VIDA45230</v>
      </c>
      <c r="B20" s="104" t="s">
        <v>25</v>
      </c>
      <c r="C20" s="105">
        <v>45230</v>
      </c>
      <c r="D20" s="107">
        <v>67015.58</v>
      </c>
      <c r="E20" s="107">
        <v>0</v>
      </c>
      <c r="F20" s="107">
        <v>771.72</v>
      </c>
      <c r="G20" s="107">
        <v>3387.61</v>
      </c>
      <c r="H20" s="107">
        <v>64768.93</v>
      </c>
      <c r="I20" s="107">
        <v>27440.74</v>
      </c>
    </row>
    <row r="21" spans="1:9" ht="15" customHeight="1" x14ac:dyDescent="0.25">
      <c r="A21" t="str">
        <f t="shared" si="0"/>
        <v>BMI COLOMBIA45169</v>
      </c>
      <c r="B21" s="104" t="s">
        <v>100</v>
      </c>
      <c r="C21" s="105">
        <v>45169</v>
      </c>
      <c r="D21" s="107">
        <v>2665.27</v>
      </c>
      <c r="E21" s="107">
        <v>0</v>
      </c>
      <c r="F21" s="107">
        <v>0</v>
      </c>
      <c r="G21" s="107">
        <v>0</v>
      </c>
      <c r="H21" s="107">
        <v>2144.7199999999998</v>
      </c>
      <c r="I21" s="107">
        <v>1193.8800000000001</v>
      </c>
    </row>
    <row r="22" spans="1:9" ht="15" customHeight="1" x14ac:dyDescent="0.25">
      <c r="A22" t="str">
        <f t="shared" si="0"/>
        <v>BMI COLOMBIA45199</v>
      </c>
      <c r="B22" s="104" t="s">
        <v>100</v>
      </c>
      <c r="C22" s="105">
        <v>45199</v>
      </c>
      <c r="D22" s="107">
        <v>2735.1</v>
      </c>
      <c r="E22" s="107">
        <v>0</v>
      </c>
      <c r="F22" s="107">
        <v>0</v>
      </c>
      <c r="G22" s="107">
        <v>0</v>
      </c>
      <c r="H22" s="107">
        <v>2146.64</v>
      </c>
      <c r="I22" s="107">
        <v>1200.1600000000001</v>
      </c>
    </row>
    <row r="23" spans="1:9" ht="15" customHeight="1" x14ac:dyDescent="0.25">
      <c r="A23" t="str">
        <f t="shared" si="0"/>
        <v>BMI COLOMBIA45230</v>
      </c>
      <c r="B23" s="104" t="s">
        <v>100</v>
      </c>
      <c r="C23" s="105">
        <v>45230</v>
      </c>
      <c r="D23" s="107">
        <v>2871.91</v>
      </c>
      <c r="E23" s="107">
        <v>0</v>
      </c>
      <c r="F23" s="107">
        <v>0</v>
      </c>
      <c r="G23" s="107">
        <v>0</v>
      </c>
      <c r="H23" s="107">
        <v>2165.9499999999998</v>
      </c>
      <c r="I23" s="107">
        <v>1219.2</v>
      </c>
    </row>
    <row r="24" spans="1:9" ht="15" customHeight="1" x14ac:dyDescent="0.25">
      <c r="A24" t="str">
        <f t="shared" si="0"/>
        <v>BOLIVAR VIDA45169</v>
      </c>
      <c r="B24" s="104" t="s">
        <v>26</v>
      </c>
      <c r="C24" s="105">
        <v>45169</v>
      </c>
      <c r="D24" s="107">
        <v>312149.02</v>
      </c>
      <c r="E24" s="107">
        <v>72722.25</v>
      </c>
      <c r="F24" s="107">
        <v>37276.43</v>
      </c>
      <c r="G24" s="107">
        <v>40019.43</v>
      </c>
      <c r="H24" s="107">
        <v>171070.76</v>
      </c>
      <c r="I24" s="107">
        <v>88171.66</v>
      </c>
    </row>
    <row r="25" spans="1:9" ht="15" customHeight="1" x14ac:dyDescent="0.25">
      <c r="A25" t="str">
        <f t="shared" si="0"/>
        <v>BOLIVAR VIDA45199</v>
      </c>
      <c r="B25" s="104" t="s">
        <v>26</v>
      </c>
      <c r="C25" s="105">
        <v>45199</v>
      </c>
      <c r="D25" s="107">
        <v>315727.58</v>
      </c>
      <c r="E25" s="107">
        <v>73804.5</v>
      </c>
      <c r="F25" s="107">
        <v>37953.300000000003</v>
      </c>
      <c r="G25" s="107">
        <v>40274.21</v>
      </c>
      <c r="H25" s="107">
        <v>170671.41</v>
      </c>
      <c r="I25" s="107">
        <v>89404.61</v>
      </c>
    </row>
    <row r="26" spans="1:9" ht="15" customHeight="1" x14ac:dyDescent="0.25">
      <c r="A26" t="str">
        <f t="shared" si="0"/>
        <v>BOLIVAR VIDA45230</v>
      </c>
      <c r="B26" s="104" t="s">
        <v>26</v>
      </c>
      <c r="C26" s="105">
        <v>45230</v>
      </c>
      <c r="D26" s="107">
        <v>320305.18</v>
      </c>
      <c r="E26" s="107">
        <v>74782.289999999994</v>
      </c>
      <c r="F26" s="107">
        <v>40339.269999999997</v>
      </c>
      <c r="G26" s="107">
        <v>40764.019999999997</v>
      </c>
      <c r="H26" s="107">
        <v>169546.6</v>
      </c>
      <c r="I26" s="107">
        <v>90022.53</v>
      </c>
    </row>
    <row r="27" spans="1:9" ht="15" customHeight="1" x14ac:dyDescent="0.25">
      <c r="A27" t="str">
        <f t="shared" si="0"/>
        <v>COLMENA ARL45169</v>
      </c>
      <c r="B27" s="104" t="s">
        <v>111</v>
      </c>
      <c r="C27" s="105">
        <v>45169</v>
      </c>
      <c r="D27" s="107">
        <v>0</v>
      </c>
      <c r="E27" s="107">
        <v>79468.56</v>
      </c>
      <c r="F27" s="107">
        <v>29897.439999999999</v>
      </c>
      <c r="G27" s="107">
        <v>45844.97</v>
      </c>
      <c r="H27" s="107">
        <v>0</v>
      </c>
      <c r="I27" s="107">
        <v>0</v>
      </c>
    </row>
    <row r="28" spans="1:9" ht="15" customHeight="1" x14ac:dyDescent="0.25">
      <c r="A28" t="str">
        <f t="shared" si="0"/>
        <v>COLMENA ARL45199</v>
      </c>
      <c r="B28" s="104" t="s">
        <v>111</v>
      </c>
      <c r="C28" s="105">
        <v>45199</v>
      </c>
      <c r="D28" s="107">
        <v>0</v>
      </c>
      <c r="E28" s="107">
        <v>80507.47</v>
      </c>
      <c r="F28" s="107">
        <v>29773.13</v>
      </c>
      <c r="G28" s="107">
        <v>46008.33</v>
      </c>
      <c r="H28" s="107">
        <v>0</v>
      </c>
      <c r="I28" s="107">
        <v>0</v>
      </c>
    </row>
    <row r="29" spans="1:9" ht="15" customHeight="1" x14ac:dyDescent="0.25">
      <c r="A29" t="str">
        <f t="shared" si="0"/>
        <v>COLMENA ARL45230</v>
      </c>
      <c r="B29" s="104" t="s">
        <v>111</v>
      </c>
      <c r="C29" s="105">
        <v>45230</v>
      </c>
      <c r="D29" s="107">
        <v>0</v>
      </c>
      <c r="E29" s="107">
        <v>81332.5</v>
      </c>
      <c r="F29" s="107">
        <v>30156.05</v>
      </c>
      <c r="G29" s="107">
        <v>46156.52</v>
      </c>
      <c r="H29" s="107">
        <v>0</v>
      </c>
      <c r="I29" s="107">
        <v>0</v>
      </c>
    </row>
    <row r="30" spans="1:9" ht="15" customHeight="1" x14ac:dyDescent="0.25">
      <c r="A30" t="str">
        <f t="shared" si="0"/>
        <v>COLMENA VIDA45169</v>
      </c>
      <c r="B30" s="104" t="s">
        <v>112</v>
      </c>
      <c r="C30" s="105">
        <v>45169</v>
      </c>
      <c r="D30" s="107">
        <v>1177.49</v>
      </c>
      <c r="E30" s="107">
        <v>0</v>
      </c>
      <c r="F30" s="107">
        <v>0</v>
      </c>
      <c r="G30" s="107">
        <v>0</v>
      </c>
      <c r="H30" s="107">
        <v>20855.46</v>
      </c>
      <c r="I30" s="107">
        <v>8408.83</v>
      </c>
    </row>
    <row r="31" spans="1:9" ht="15" customHeight="1" x14ac:dyDescent="0.25">
      <c r="A31" t="str">
        <f t="shared" si="0"/>
        <v>COLMENA VIDA45199</v>
      </c>
      <c r="B31" s="104" t="s">
        <v>112</v>
      </c>
      <c r="C31" s="105">
        <v>45199</v>
      </c>
      <c r="D31" s="107">
        <v>1198.27</v>
      </c>
      <c r="E31" s="107">
        <v>0</v>
      </c>
      <c r="F31" s="107">
        <v>0</v>
      </c>
      <c r="G31" s="107">
        <v>0</v>
      </c>
      <c r="H31" s="107">
        <v>20911.09</v>
      </c>
      <c r="I31" s="107">
        <v>8523.14</v>
      </c>
    </row>
    <row r="32" spans="1:9" ht="15" customHeight="1" x14ac:dyDescent="0.25">
      <c r="A32" t="str">
        <f t="shared" si="0"/>
        <v>COLMENA VIDA45230</v>
      </c>
      <c r="B32" s="104" t="s">
        <v>112</v>
      </c>
      <c r="C32" s="105">
        <v>45230</v>
      </c>
      <c r="D32" s="107">
        <v>1227.42</v>
      </c>
      <c r="E32" s="107">
        <v>0</v>
      </c>
      <c r="F32" s="107">
        <v>0</v>
      </c>
      <c r="G32" s="107">
        <v>0</v>
      </c>
      <c r="H32" s="107">
        <v>20951.79</v>
      </c>
      <c r="I32" s="107">
        <v>8447.64</v>
      </c>
    </row>
    <row r="33" spans="1:9" ht="15" customHeight="1" x14ac:dyDescent="0.25">
      <c r="A33" t="str">
        <f t="shared" si="0"/>
        <v>COLSANITAS45169</v>
      </c>
      <c r="B33" s="104" t="s">
        <v>113</v>
      </c>
      <c r="C33" s="105">
        <v>45169</v>
      </c>
      <c r="D33" s="107">
        <v>0</v>
      </c>
      <c r="E33" s="107">
        <v>1972.55</v>
      </c>
      <c r="F33" s="107">
        <v>302.67</v>
      </c>
      <c r="G33" s="107">
        <v>0</v>
      </c>
      <c r="H33" s="107">
        <v>168.26</v>
      </c>
      <c r="I33" s="107">
        <v>20.51</v>
      </c>
    </row>
    <row r="34" spans="1:9" ht="15" customHeight="1" x14ac:dyDescent="0.25">
      <c r="A34" t="str">
        <f t="shared" si="0"/>
        <v>COLSANITAS45199</v>
      </c>
      <c r="B34" s="104" t="s">
        <v>113</v>
      </c>
      <c r="C34" s="105">
        <v>45199</v>
      </c>
      <c r="D34" s="107">
        <v>0</v>
      </c>
      <c r="E34" s="107">
        <v>2242.98</v>
      </c>
      <c r="F34" s="107">
        <v>368.71</v>
      </c>
      <c r="G34" s="107">
        <v>0</v>
      </c>
      <c r="H34" s="107">
        <v>683.57</v>
      </c>
      <c r="I34" s="107">
        <v>81.52</v>
      </c>
    </row>
    <row r="35" spans="1:9" ht="15" customHeight="1" x14ac:dyDescent="0.25">
      <c r="A35" t="str">
        <f t="shared" si="0"/>
        <v>COLSANITAS45230</v>
      </c>
      <c r="B35" s="104" t="s">
        <v>113</v>
      </c>
      <c r="C35" s="105">
        <v>45230</v>
      </c>
      <c r="D35" s="107">
        <v>0</v>
      </c>
      <c r="E35" s="107">
        <v>2487.89</v>
      </c>
      <c r="F35" s="107">
        <v>438.91</v>
      </c>
      <c r="G35" s="107">
        <v>0</v>
      </c>
      <c r="H35" s="107">
        <v>921.17</v>
      </c>
      <c r="I35" s="107">
        <v>223.97</v>
      </c>
    </row>
    <row r="36" spans="1:9" ht="15" customHeight="1" x14ac:dyDescent="0.25">
      <c r="A36" t="str">
        <f t="shared" si="0"/>
        <v>EQUIDAD VIDA45169</v>
      </c>
      <c r="B36" s="104" t="s">
        <v>27</v>
      </c>
      <c r="C36" s="105">
        <v>45169</v>
      </c>
      <c r="D36" s="107">
        <v>0</v>
      </c>
      <c r="E36" s="107">
        <v>8893.69</v>
      </c>
      <c r="F36" s="107">
        <v>9204.6200000000008</v>
      </c>
      <c r="G36" s="107">
        <v>15420.71</v>
      </c>
      <c r="H36" s="107">
        <v>16246.16</v>
      </c>
      <c r="I36" s="107">
        <v>12639.21</v>
      </c>
    </row>
    <row r="37" spans="1:9" ht="15" customHeight="1" x14ac:dyDescent="0.25">
      <c r="A37" t="str">
        <f t="shared" si="0"/>
        <v>EQUIDAD VIDA45199</v>
      </c>
      <c r="B37" s="104" t="s">
        <v>27</v>
      </c>
      <c r="C37" s="105">
        <v>45199</v>
      </c>
      <c r="D37" s="107">
        <v>0</v>
      </c>
      <c r="E37" s="107">
        <v>9061.4699999999993</v>
      </c>
      <c r="F37" s="107">
        <v>9006.26</v>
      </c>
      <c r="G37" s="107">
        <v>15526.8</v>
      </c>
      <c r="H37" s="107">
        <v>16238.85</v>
      </c>
      <c r="I37" s="107">
        <v>12471.95</v>
      </c>
    </row>
    <row r="38" spans="1:9" ht="15" customHeight="1" x14ac:dyDescent="0.25">
      <c r="A38" t="str">
        <f t="shared" si="0"/>
        <v>EQUIDAD VIDA45230</v>
      </c>
      <c r="B38" s="104" t="s">
        <v>27</v>
      </c>
      <c r="C38" s="105">
        <v>45230</v>
      </c>
      <c r="D38" s="107">
        <v>0</v>
      </c>
      <c r="E38" s="107">
        <v>9226.85</v>
      </c>
      <c r="F38" s="107">
        <v>9598.23</v>
      </c>
      <c r="G38" s="107">
        <v>15659.57</v>
      </c>
      <c r="H38" s="107">
        <v>16404.330000000002</v>
      </c>
      <c r="I38" s="107">
        <v>12294.4</v>
      </c>
    </row>
    <row r="39" spans="1:9" ht="15" customHeight="1" x14ac:dyDescent="0.25">
      <c r="A39" t="str">
        <f t="shared" si="0"/>
        <v>ESTADO VIDA45169</v>
      </c>
      <c r="B39" s="104" t="s">
        <v>28</v>
      </c>
      <c r="C39" s="105">
        <v>45169</v>
      </c>
      <c r="D39" s="107">
        <v>1179.18</v>
      </c>
      <c r="E39" s="107">
        <v>0</v>
      </c>
      <c r="F39" s="107">
        <v>138.66999999999999</v>
      </c>
      <c r="G39" s="107">
        <v>1329.1</v>
      </c>
      <c r="H39" s="107">
        <v>21020.63</v>
      </c>
      <c r="I39" s="107">
        <v>13531.94</v>
      </c>
    </row>
    <row r="40" spans="1:9" ht="15" customHeight="1" x14ac:dyDescent="0.25">
      <c r="A40" t="str">
        <f t="shared" si="0"/>
        <v>ESTADO VIDA45199</v>
      </c>
      <c r="B40" s="104" t="s">
        <v>28</v>
      </c>
      <c r="C40" s="105">
        <v>45199</v>
      </c>
      <c r="D40" s="107">
        <v>1181.98</v>
      </c>
      <c r="E40" s="107">
        <v>0</v>
      </c>
      <c r="F40" s="107">
        <v>149.75</v>
      </c>
      <c r="G40" s="107">
        <v>1341.9</v>
      </c>
      <c r="H40" s="107">
        <v>21211.43</v>
      </c>
      <c r="I40" s="107">
        <v>13796.71</v>
      </c>
    </row>
    <row r="41" spans="1:9" ht="15" customHeight="1" x14ac:dyDescent="0.25">
      <c r="A41" t="str">
        <f t="shared" si="0"/>
        <v>ESTADO VIDA45230</v>
      </c>
      <c r="B41" s="104" t="s">
        <v>28</v>
      </c>
      <c r="C41" s="105">
        <v>45230</v>
      </c>
      <c r="D41" s="107">
        <v>1185.55</v>
      </c>
      <c r="E41" s="107">
        <v>0</v>
      </c>
      <c r="F41" s="107">
        <v>145.71</v>
      </c>
      <c r="G41" s="107">
        <v>1354.83</v>
      </c>
      <c r="H41" s="107">
        <v>21353.09</v>
      </c>
      <c r="I41" s="107">
        <v>14149.99</v>
      </c>
    </row>
    <row r="42" spans="1:9" ht="15" customHeight="1" x14ac:dyDescent="0.25">
      <c r="A42" t="str">
        <f t="shared" si="0"/>
        <v>GLOBAL45169</v>
      </c>
      <c r="B42" s="104" t="s">
        <v>29</v>
      </c>
      <c r="C42" s="105">
        <v>45169</v>
      </c>
      <c r="D42" s="107">
        <v>195540.31</v>
      </c>
      <c r="E42" s="107">
        <v>0</v>
      </c>
      <c r="F42" s="107">
        <v>87.43</v>
      </c>
      <c r="G42" s="107">
        <v>340.36</v>
      </c>
      <c r="H42" s="107">
        <v>3500.93</v>
      </c>
      <c r="I42" s="107">
        <v>437.46</v>
      </c>
    </row>
    <row r="43" spans="1:9" ht="15" customHeight="1" x14ac:dyDescent="0.25">
      <c r="A43" t="str">
        <f t="shared" si="0"/>
        <v>GLOBAL45199</v>
      </c>
      <c r="B43" s="104" t="s">
        <v>29</v>
      </c>
      <c r="C43" s="105">
        <v>45199</v>
      </c>
      <c r="D43" s="107">
        <v>197480.4</v>
      </c>
      <c r="E43" s="107">
        <v>0</v>
      </c>
      <c r="F43" s="107">
        <v>87.93</v>
      </c>
      <c r="G43" s="107">
        <v>342.59</v>
      </c>
      <c r="H43" s="107">
        <v>3509.41</v>
      </c>
      <c r="I43" s="107">
        <v>416.15</v>
      </c>
    </row>
    <row r="44" spans="1:9" ht="15" customHeight="1" x14ac:dyDescent="0.25">
      <c r="A44" t="str">
        <f t="shared" si="0"/>
        <v>GLOBAL45230</v>
      </c>
      <c r="B44" s="104" t="s">
        <v>29</v>
      </c>
      <c r="C44" s="105">
        <v>45230</v>
      </c>
      <c r="D44" s="107">
        <v>193811.97</v>
      </c>
      <c r="E44" s="107">
        <v>0</v>
      </c>
      <c r="F44" s="107">
        <v>87.06</v>
      </c>
      <c r="G44" s="107">
        <v>345.18</v>
      </c>
      <c r="H44" s="107">
        <v>4074.97</v>
      </c>
      <c r="I44" s="107">
        <v>426.45</v>
      </c>
    </row>
    <row r="45" spans="1:9" ht="15" customHeight="1" x14ac:dyDescent="0.25">
      <c r="A45" t="str">
        <f t="shared" si="0"/>
        <v>MAPFRE VIDA45169</v>
      </c>
      <c r="B45" s="104" t="s">
        <v>30</v>
      </c>
      <c r="C45" s="105">
        <v>45169</v>
      </c>
      <c r="D45" s="107">
        <v>179033.63</v>
      </c>
      <c r="E45" s="107">
        <v>54.74</v>
      </c>
      <c r="F45" s="107">
        <v>533.82000000000005</v>
      </c>
      <c r="G45" s="107">
        <v>4929.29</v>
      </c>
      <c r="H45" s="107">
        <v>15565.85</v>
      </c>
      <c r="I45" s="107">
        <v>19946.080000000002</v>
      </c>
    </row>
    <row r="46" spans="1:9" ht="15" customHeight="1" x14ac:dyDescent="0.25">
      <c r="A46" t="str">
        <f t="shared" si="0"/>
        <v>MAPFRE VIDA45199</v>
      </c>
      <c r="B46" s="104" t="s">
        <v>30</v>
      </c>
      <c r="C46" s="105">
        <v>45199</v>
      </c>
      <c r="D46" s="107">
        <v>180490.72</v>
      </c>
      <c r="E46" s="107">
        <v>60.33</v>
      </c>
      <c r="F46" s="107">
        <v>507.43</v>
      </c>
      <c r="G46" s="107">
        <v>4985.92</v>
      </c>
      <c r="H46" s="107">
        <v>15301.83</v>
      </c>
      <c r="I46" s="107">
        <v>19573.93</v>
      </c>
    </row>
    <row r="47" spans="1:9" ht="15" customHeight="1" x14ac:dyDescent="0.25">
      <c r="A47" t="str">
        <f t="shared" si="0"/>
        <v>MAPFRE VIDA45230</v>
      </c>
      <c r="B47" s="104" t="s">
        <v>30</v>
      </c>
      <c r="C47" s="105">
        <v>45230</v>
      </c>
      <c r="D47" s="107">
        <v>181926.53</v>
      </c>
      <c r="E47" s="107">
        <v>37.549999999999997</v>
      </c>
      <c r="F47" s="107">
        <v>586.73</v>
      </c>
      <c r="G47" s="107">
        <v>5025.54</v>
      </c>
      <c r="H47" s="107">
        <v>15024.33</v>
      </c>
      <c r="I47" s="107">
        <v>18970.740000000002</v>
      </c>
    </row>
    <row r="48" spans="1:9" ht="15" customHeight="1" x14ac:dyDescent="0.25">
      <c r="A48" t="str">
        <f t="shared" si="0"/>
        <v>METLIFE45169</v>
      </c>
      <c r="B48" s="104" t="s">
        <v>31</v>
      </c>
      <c r="C48" s="105">
        <v>45169</v>
      </c>
      <c r="D48" s="107">
        <v>66889.919999999998</v>
      </c>
      <c r="E48" s="107">
        <v>0</v>
      </c>
      <c r="F48" s="107">
        <v>0</v>
      </c>
      <c r="G48" s="107">
        <v>0</v>
      </c>
      <c r="H48" s="107">
        <v>51457.54</v>
      </c>
      <c r="I48" s="107">
        <v>16815.52</v>
      </c>
    </row>
    <row r="49" spans="1:9" ht="15" customHeight="1" x14ac:dyDescent="0.25">
      <c r="A49" t="str">
        <f t="shared" si="0"/>
        <v>METLIFE45199</v>
      </c>
      <c r="B49" s="104" t="s">
        <v>31</v>
      </c>
      <c r="C49" s="105">
        <v>45199</v>
      </c>
      <c r="D49" s="107">
        <v>67341.69</v>
      </c>
      <c r="E49" s="107">
        <v>0</v>
      </c>
      <c r="F49" s="107">
        <v>0</v>
      </c>
      <c r="G49" s="107">
        <v>0</v>
      </c>
      <c r="H49" s="107">
        <v>51643.21</v>
      </c>
      <c r="I49" s="107">
        <v>17131.7</v>
      </c>
    </row>
    <row r="50" spans="1:9" ht="15" customHeight="1" x14ac:dyDescent="0.25">
      <c r="A50" t="str">
        <f t="shared" si="0"/>
        <v>METLIFE45230</v>
      </c>
      <c r="B50" s="104" t="s">
        <v>31</v>
      </c>
      <c r="C50" s="105">
        <v>45230</v>
      </c>
      <c r="D50" s="107">
        <v>68187.73</v>
      </c>
      <c r="E50" s="107">
        <v>0</v>
      </c>
      <c r="F50" s="107">
        <v>0</v>
      </c>
      <c r="G50" s="107">
        <v>0</v>
      </c>
      <c r="H50" s="107">
        <v>52078.97</v>
      </c>
      <c r="I50" s="107">
        <v>17222.37</v>
      </c>
    </row>
    <row r="51" spans="1:9" ht="15" customHeight="1" x14ac:dyDescent="0.25">
      <c r="A51" t="str">
        <f t="shared" si="0"/>
        <v>PANAMERICAN VIDA45169</v>
      </c>
      <c r="B51" s="104" t="s">
        <v>32</v>
      </c>
      <c r="C51" s="105">
        <v>45169</v>
      </c>
      <c r="D51" s="107">
        <v>1274.19</v>
      </c>
      <c r="E51" s="107">
        <v>0</v>
      </c>
      <c r="F51" s="107">
        <v>0</v>
      </c>
      <c r="G51" s="107">
        <v>0</v>
      </c>
      <c r="H51" s="107">
        <v>30015.200000000001</v>
      </c>
      <c r="I51" s="107">
        <v>11310.25</v>
      </c>
    </row>
    <row r="52" spans="1:9" ht="15" customHeight="1" x14ac:dyDescent="0.25">
      <c r="A52" t="str">
        <f t="shared" si="0"/>
        <v>PANAMERICAN VIDA45199</v>
      </c>
      <c r="B52" s="104" t="s">
        <v>32</v>
      </c>
      <c r="C52" s="105">
        <v>45199</v>
      </c>
      <c r="D52" s="107">
        <v>1288.04</v>
      </c>
      <c r="E52" s="107">
        <v>0</v>
      </c>
      <c r="F52" s="107">
        <v>0</v>
      </c>
      <c r="G52" s="107">
        <v>0</v>
      </c>
      <c r="H52" s="107">
        <v>30195.06</v>
      </c>
      <c r="I52" s="107">
        <v>11535.79</v>
      </c>
    </row>
    <row r="53" spans="1:9" ht="15" customHeight="1" x14ac:dyDescent="0.25">
      <c r="A53" t="str">
        <f t="shared" si="0"/>
        <v>PANAMERICAN VIDA45230</v>
      </c>
      <c r="B53" s="104" t="s">
        <v>32</v>
      </c>
      <c r="C53" s="105">
        <v>45230</v>
      </c>
      <c r="D53" s="107">
        <v>1303.27</v>
      </c>
      <c r="E53" s="107">
        <v>0</v>
      </c>
      <c r="F53" s="107">
        <v>0</v>
      </c>
      <c r="G53" s="107">
        <v>0</v>
      </c>
      <c r="H53" s="107">
        <v>30158.32</v>
      </c>
      <c r="I53" s="107">
        <v>11843.65</v>
      </c>
    </row>
    <row r="54" spans="1:9" ht="15" customHeight="1" x14ac:dyDescent="0.25">
      <c r="A54" t="str">
        <f t="shared" si="0"/>
        <v>POSITIVA45169</v>
      </c>
      <c r="B54" s="104" t="s">
        <v>33</v>
      </c>
      <c r="C54" s="105">
        <v>45169</v>
      </c>
      <c r="D54" s="107">
        <v>92642.29</v>
      </c>
      <c r="E54" s="107">
        <v>147890.5</v>
      </c>
      <c r="F54" s="107">
        <v>98187.58</v>
      </c>
      <c r="G54" s="107">
        <v>116163.12</v>
      </c>
      <c r="H54" s="107">
        <v>31526.03</v>
      </c>
      <c r="I54" s="107">
        <v>27193</v>
      </c>
    </row>
    <row r="55" spans="1:9" ht="15" customHeight="1" x14ac:dyDescent="0.25">
      <c r="A55" t="str">
        <f t="shared" si="0"/>
        <v>POSITIVA45199</v>
      </c>
      <c r="B55" s="104" t="s">
        <v>33</v>
      </c>
      <c r="C55" s="105">
        <v>45199</v>
      </c>
      <c r="D55" s="107">
        <v>93222.71</v>
      </c>
      <c r="E55" s="107">
        <v>150150.10999999999</v>
      </c>
      <c r="F55" s="107">
        <v>99150.71</v>
      </c>
      <c r="G55" s="107">
        <v>117490.94</v>
      </c>
      <c r="H55" s="107">
        <v>31869.66</v>
      </c>
      <c r="I55" s="107">
        <v>27518.93</v>
      </c>
    </row>
    <row r="56" spans="1:9" ht="15" customHeight="1" x14ac:dyDescent="0.25">
      <c r="A56" t="str">
        <f t="shared" si="0"/>
        <v>POSITIVA45230</v>
      </c>
      <c r="B56" s="104" t="s">
        <v>33</v>
      </c>
      <c r="C56" s="105">
        <v>45230</v>
      </c>
      <c r="D56" s="107">
        <v>93679.39</v>
      </c>
      <c r="E56" s="107">
        <v>153571.4</v>
      </c>
      <c r="F56" s="107">
        <v>100462.93</v>
      </c>
      <c r="G56" s="107">
        <v>120227.73</v>
      </c>
      <c r="H56" s="107">
        <v>31628.32</v>
      </c>
      <c r="I56" s="107">
        <v>28301.91</v>
      </c>
    </row>
    <row r="57" spans="1:9" ht="15" customHeight="1" x14ac:dyDescent="0.25">
      <c r="A57" t="str">
        <f t="shared" si="0"/>
        <v>SKANDIA45169</v>
      </c>
      <c r="B57" s="104" t="s">
        <v>105</v>
      </c>
      <c r="C57" s="105">
        <v>45169</v>
      </c>
      <c r="D57" s="107">
        <v>48370.11</v>
      </c>
      <c r="E57" s="107">
        <v>0</v>
      </c>
      <c r="F57" s="107">
        <v>0</v>
      </c>
      <c r="G57" s="107">
        <v>0</v>
      </c>
      <c r="H57" s="107">
        <v>0</v>
      </c>
      <c r="I57" s="107">
        <v>0</v>
      </c>
    </row>
    <row r="58" spans="1:9" ht="15" customHeight="1" x14ac:dyDescent="0.25">
      <c r="A58" t="str">
        <f t="shared" si="0"/>
        <v>SKANDIA45199</v>
      </c>
      <c r="B58" s="104" t="s">
        <v>105</v>
      </c>
      <c r="C58" s="105">
        <v>45199</v>
      </c>
      <c r="D58" s="107">
        <v>47642.29</v>
      </c>
      <c r="E58" s="107">
        <v>0</v>
      </c>
      <c r="F58" s="107">
        <v>0</v>
      </c>
      <c r="G58" s="107">
        <v>0</v>
      </c>
      <c r="H58" s="107">
        <v>0</v>
      </c>
      <c r="I58" s="107">
        <v>0</v>
      </c>
    </row>
    <row r="59" spans="1:9" x14ac:dyDescent="0.25">
      <c r="A59" t="str">
        <f t="shared" si="0"/>
        <v>SKANDIA45230</v>
      </c>
      <c r="B59" s="104" t="s">
        <v>105</v>
      </c>
      <c r="C59" s="105">
        <v>45230</v>
      </c>
      <c r="D59" s="107">
        <v>48317.84</v>
      </c>
      <c r="E59" s="107">
        <v>0</v>
      </c>
      <c r="F59" s="107">
        <v>0</v>
      </c>
      <c r="G59" s="107">
        <v>0</v>
      </c>
      <c r="H59" s="107">
        <v>0</v>
      </c>
      <c r="I59" s="107">
        <v>0</v>
      </c>
    </row>
    <row r="60" spans="1:9" x14ac:dyDescent="0.25">
      <c r="A60" t="str">
        <f t="shared" si="0"/>
        <v>SURAMERICANA VIDA45169</v>
      </c>
      <c r="B60" s="104" t="s">
        <v>34</v>
      </c>
      <c r="C60" s="105">
        <v>45169</v>
      </c>
      <c r="D60" s="107">
        <v>209159.26</v>
      </c>
      <c r="E60" s="107">
        <v>272607.38</v>
      </c>
      <c r="F60" s="107">
        <v>173376.42</v>
      </c>
      <c r="G60" s="107">
        <v>141446.17000000001</v>
      </c>
      <c r="H60" s="107">
        <v>617481.76</v>
      </c>
      <c r="I60" s="107">
        <v>495877.4</v>
      </c>
    </row>
    <row r="61" spans="1:9" x14ac:dyDescent="0.25">
      <c r="A61" t="str">
        <f t="shared" si="0"/>
        <v>SURAMERICANA VIDA45199</v>
      </c>
      <c r="B61" s="104" t="s">
        <v>34</v>
      </c>
      <c r="C61" s="105">
        <v>45199</v>
      </c>
      <c r="D61" s="107">
        <v>211017.69</v>
      </c>
      <c r="E61" s="107">
        <v>275624.61</v>
      </c>
      <c r="F61" s="107">
        <v>173404.14</v>
      </c>
      <c r="G61" s="107">
        <v>143192.17000000001</v>
      </c>
      <c r="H61" s="107">
        <v>624220.72</v>
      </c>
      <c r="I61" s="107">
        <v>500406.48</v>
      </c>
    </row>
    <row r="62" spans="1:9" x14ac:dyDescent="0.25">
      <c r="A62" t="str">
        <f t="shared" si="0"/>
        <v>SURAMERICANA VIDA45230</v>
      </c>
      <c r="B62" s="104" t="s">
        <v>34</v>
      </c>
      <c r="C62" s="105">
        <v>45230</v>
      </c>
      <c r="D62" s="107">
        <v>212374.95</v>
      </c>
      <c r="E62" s="107">
        <v>278487.63</v>
      </c>
      <c r="F62" s="107">
        <v>179357.04</v>
      </c>
      <c r="G62" s="107">
        <v>145979.51999999999</v>
      </c>
      <c r="H62" s="107">
        <v>628564.87</v>
      </c>
      <c r="I62" s="107">
        <v>502920.15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Controles de Ley</vt:lpstr>
      <vt:lpstr>ListaD</vt:lpstr>
      <vt:lpstr>BasePA_GEN</vt:lpstr>
      <vt:lpstr>PA_GEN</vt:lpstr>
      <vt:lpstr>BasePA_VID</vt:lpstr>
      <vt:lpstr>PA_VID</vt:lpstr>
      <vt:lpstr>BaseRS_GEN</vt:lpstr>
      <vt:lpstr>RS_GEN</vt:lpstr>
      <vt:lpstr>BaseRS_VID</vt:lpstr>
      <vt:lpstr>RS_VID</vt:lpstr>
      <vt:lpstr>BaseRA_GEN</vt:lpstr>
      <vt:lpstr>RA_GEN</vt:lpstr>
      <vt:lpstr>BaseRA_VID</vt:lpstr>
      <vt:lpstr>RA_VID</vt:lpstr>
      <vt:lpstr>BaseCM_GEN</vt:lpstr>
      <vt:lpstr>CM_GEN</vt:lpstr>
      <vt:lpstr>BaseCM_VID</vt:lpstr>
      <vt:lpstr>CM_VID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Vizlay Andreina Duran Ramirez</dc:creator>
  <cp:lastModifiedBy>Andreina Duran Ramirez</cp:lastModifiedBy>
  <dcterms:created xsi:type="dcterms:W3CDTF">2017-03-21T22:14:23Z</dcterms:created>
  <dcterms:modified xsi:type="dcterms:W3CDTF">2023-11-30T15:42:11Z</dcterms:modified>
</cp:coreProperties>
</file>