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5\"/>
    </mc:Choice>
  </mc:AlternateContent>
  <xr:revisionPtr revIDLastSave="0" documentId="13_ncr:1_{9AAF0C18-1144-48BB-BD49-31AF3925D99F}" xr6:coauthVersionLast="47" xr6:coauthVersionMax="47" xr10:uidLastSave="{00000000-0000-0000-0000-000000000000}"/>
  <workbookProtection workbookAlgorithmName="SHA-512" workbookHashValue="4v8sD3a/LAWQ2NziRO1XHw16GrBUuzrqPABeUq7aCTwIyuvzAeXRmHo+nUoScravcVYH06CGkDZWGn/6AqER/w==" workbookSaltValue="bnxuCLS0w3uLvZog0obWPg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9" l="1"/>
  <c r="A67" i="19"/>
  <c r="A68" i="19"/>
  <c r="I65" i="10"/>
  <c r="I64" i="10"/>
  <c r="I63" i="10"/>
  <c r="A63" i="10"/>
  <c r="A64" i="10"/>
  <c r="A65" i="10"/>
  <c r="I81" i="9"/>
  <c r="I82" i="9"/>
  <c r="I83" i="9"/>
  <c r="A63" i="16"/>
  <c r="A64" i="16"/>
  <c r="A65" i="16"/>
  <c r="A62" i="14"/>
  <c r="A63" i="14"/>
  <c r="A64" i="14"/>
  <c r="A86" i="18"/>
  <c r="A85" i="18"/>
  <c r="A84" i="18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A83" i="9"/>
  <c r="A82" i="9"/>
  <c r="A81" i="9"/>
  <c r="A81" i="15"/>
  <c r="A82" i="15"/>
  <c r="A83" i="15"/>
  <c r="A80" i="13"/>
  <c r="A81" i="13"/>
  <c r="A82" i="13"/>
  <c r="A83" i="18"/>
  <c r="A82" i="18"/>
  <c r="A81" i="18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A30" i="10"/>
  <c r="A31" i="10"/>
  <c r="A32" i="10"/>
  <c r="A30" i="16"/>
  <c r="A31" i="16"/>
  <c r="A59" i="16"/>
  <c r="A29" i="14"/>
  <c r="A30" i="14"/>
  <c r="A58" i="14"/>
  <c r="A78" i="18"/>
  <c r="A79" i="18"/>
  <c r="A80" i="18"/>
  <c r="A57" i="10"/>
  <c r="A58" i="10"/>
  <c r="A59" i="10"/>
  <c r="A56" i="16"/>
  <c r="A57" i="16"/>
  <c r="A58" i="16"/>
  <c r="A55" i="14"/>
  <c r="A56" i="14"/>
  <c r="A5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E9" i="21" l="1"/>
  <c r="D9" i="21"/>
  <c r="C9" i="21"/>
  <c r="B9" i="21"/>
  <c r="C10" i="21"/>
  <c r="B10" i="21"/>
  <c r="E10" i="21"/>
  <c r="D10" i="21"/>
  <c r="E18" i="21"/>
  <c r="D18" i="21"/>
  <c r="C18" i="21"/>
  <c r="B18" i="21"/>
  <c r="E17" i="21"/>
  <c r="D17" i="21"/>
  <c r="C17" i="21"/>
  <c r="B17" i="21"/>
  <c r="E14" i="21"/>
  <c r="D14" i="21"/>
  <c r="C14" i="21"/>
  <c r="B14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E26" i="20" l="1"/>
  <c r="D26" i="20"/>
  <c r="C26" i="20"/>
  <c r="B26" i="20"/>
  <c r="F27" i="11"/>
  <c r="G27" i="11"/>
  <c r="D27" i="11"/>
  <c r="E27" i="11"/>
  <c r="B27" i="11"/>
  <c r="C27" i="11"/>
  <c r="D27" i="7"/>
  <c r="B27" i="7"/>
  <c r="G10" i="8"/>
  <c r="F10" i="8"/>
  <c r="E10" i="8"/>
  <c r="D10" i="8"/>
  <c r="C10" i="8"/>
  <c r="B10" i="8"/>
  <c r="K9" i="2"/>
  <c r="C9" i="2"/>
  <c r="J9" i="2"/>
  <c r="I9" i="2"/>
  <c r="H9" i="2"/>
  <c r="G9" i="2"/>
  <c r="F9" i="2"/>
  <c r="E9" i="2"/>
  <c r="D9" i="2"/>
  <c r="B9" i="2"/>
  <c r="F20" i="11"/>
  <c r="E20" i="11"/>
  <c r="D20" i="11"/>
  <c r="C20" i="11"/>
  <c r="B20" i="11"/>
  <c r="G20" i="11"/>
  <c r="D20" i="7"/>
  <c r="B20" i="7"/>
  <c r="B16" i="1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10" i="2"/>
  <c r="E10" i="2"/>
  <c r="D10" i="2"/>
  <c r="I10" i="2"/>
  <c r="K10" i="2"/>
  <c r="C10" i="2"/>
  <c r="J10" i="2"/>
  <c r="B10" i="2"/>
  <c r="H10" i="2"/>
  <c r="G10" i="2"/>
  <c r="F18" i="2"/>
  <c r="E18" i="2"/>
  <c r="C18" i="2"/>
  <c r="D18" i="2"/>
  <c r="K18" i="2"/>
  <c r="J18" i="2"/>
  <c r="B18" i="2"/>
  <c r="H18" i="2"/>
  <c r="I18" i="2"/>
  <c r="G18" i="2"/>
  <c r="G17" i="12"/>
  <c r="C17" i="12"/>
  <c r="F17" i="12"/>
  <c r="B17" i="12"/>
  <c r="D17" i="12"/>
  <c r="E17" i="12"/>
  <c r="B18" i="8"/>
  <c r="F18" i="8"/>
  <c r="G18" i="8"/>
  <c r="C18" i="8"/>
  <c r="D18" i="8"/>
  <c r="E18" i="8"/>
  <c r="D11" i="2"/>
  <c r="G16" i="12"/>
  <c r="F16" i="12"/>
  <c r="E16" i="12"/>
  <c r="D16" i="12"/>
  <c r="C16" i="12"/>
  <c r="B16" i="12"/>
  <c r="E17" i="8"/>
  <c r="D17" i="8"/>
  <c r="C17" i="8"/>
  <c r="B17" i="8"/>
  <c r="F17" i="8"/>
  <c r="G17" i="8"/>
  <c r="K17" i="2"/>
  <c r="C17" i="2"/>
  <c r="B17" i="2"/>
  <c r="J17" i="2"/>
  <c r="I17" i="2"/>
  <c r="H17" i="2"/>
  <c r="G17" i="2"/>
  <c r="F17" i="2"/>
  <c r="E17" i="2"/>
  <c r="D17" i="2"/>
  <c r="H27" i="2"/>
  <c r="H20" i="2"/>
  <c r="H8" i="2"/>
  <c r="J25" i="2"/>
  <c r="K22" i="2"/>
  <c r="J16" i="2"/>
  <c r="K13" i="2"/>
  <c r="I11" i="2"/>
  <c r="H26" i="2"/>
  <c r="H19" i="2"/>
  <c r="K27" i="2"/>
  <c r="I25" i="2"/>
  <c r="J22" i="2"/>
  <c r="K20" i="2"/>
  <c r="I16" i="2"/>
  <c r="J13" i="2"/>
  <c r="K8" i="2"/>
  <c r="H11" i="2"/>
  <c r="H25" i="2"/>
  <c r="H16" i="2"/>
  <c r="J27" i="2"/>
  <c r="K24" i="2"/>
  <c r="I22" i="2"/>
  <c r="J20" i="2"/>
  <c r="K15" i="2"/>
  <c r="I13" i="2"/>
  <c r="J8" i="2"/>
  <c r="J11" i="2"/>
  <c r="H24" i="2"/>
  <c r="H15" i="2"/>
  <c r="I27" i="2"/>
  <c r="J24" i="2"/>
  <c r="K21" i="2"/>
  <c r="I20" i="2"/>
  <c r="J15" i="2"/>
  <c r="K12" i="2"/>
  <c r="I8" i="2"/>
  <c r="K16" i="2"/>
  <c r="H23" i="2"/>
  <c r="H14" i="2"/>
  <c r="K26" i="2"/>
  <c r="I24" i="2"/>
  <c r="J21" i="2"/>
  <c r="K19" i="2"/>
  <c r="I15" i="2"/>
  <c r="J12" i="2"/>
  <c r="K7" i="2"/>
  <c r="I23" i="2"/>
  <c r="H22" i="2"/>
  <c r="H13" i="2"/>
  <c r="J26" i="2"/>
  <c r="K23" i="2"/>
  <c r="I21" i="2"/>
  <c r="J19" i="2"/>
  <c r="K14" i="2"/>
  <c r="I12" i="2"/>
  <c r="J7" i="2"/>
  <c r="K25" i="2"/>
  <c r="H7" i="2"/>
  <c r="H21" i="2"/>
  <c r="H12" i="2"/>
  <c r="I26" i="2"/>
  <c r="J23" i="2"/>
  <c r="I19" i="2"/>
  <c r="J14" i="2"/>
  <c r="K11" i="2"/>
  <c r="I7" i="2"/>
  <c r="I14" i="2"/>
  <c r="F27" i="2"/>
  <c r="F23" i="2"/>
  <c r="F15" i="2"/>
  <c r="F11" i="2"/>
  <c r="F21" i="2"/>
  <c r="F12" i="2"/>
  <c r="G26" i="2"/>
  <c r="G14" i="2"/>
  <c r="G8" i="2"/>
  <c r="G15" i="2"/>
  <c r="E27" i="2"/>
  <c r="G24" i="2"/>
  <c r="E23" i="2"/>
  <c r="G21" i="2"/>
  <c r="G16" i="2"/>
  <c r="E15" i="2"/>
  <c r="G12" i="2"/>
  <c r="E11" i="2"/>
  <c r="F24" i="2"/>
  <c r="F16" i="2"/>
  <c r="F19" i="2"/>
  <c r="E25" i="2"/>
  <c r="E19" i="2"/>
  <c r="E13" i="2"/>
  <c r="E20" i="2"/>
  <c r="G25" i="2"/>
  <c r="E24" i="2"/>
  <c r="E21" i="2"/>
  <c r="G19" i="2"/>
  <c r="E16" i="2"/>
  <c r="G13" i="2"/>
  <c r="E12" i="2"/>
  <c r="G7" i="2"/>
  <c r="F25" i="2"/>
  <c r="F13" i="2"/>
  <c r="F7" i="2"/>
  <c r="G22" i="2"/>
  <c r="G20" i="2"/>
  <c r="E14" i="2"/>
  <c r="G11" i="2"/>
  <c r="F26" i="2"/>
  <c r="F22" i="2"/>
  <c r="F20" i="2"/>
  <c r="F14" i="2"/>
  <c r="F8" i="2"/>
  <c r="G27" i="2"/>
  <c r="E26" i="2"/>
  <c r="G23" i="2"/>
  <c r="E22" i="2"/>
  <c r="E8" i="2"/>
  <c r="B14" i="2"/>
  <c r="D14" i="2"/>
  <c r="C14" i="2"/>
  <c r="G13" i="12"/>
  <c r="F13" i="12"/>
  <c r="C13" i="12"/>
  <c r="E13" i="12"/>
  <c r="D13" i="12"/>
  <c r="B13" i="12"/>
  <c r="G14" i="8"/>
  <c r="F14" i="8"/>
  <c r="E14" i="8"/>
  <c r="D14" i="8"/>
  <c r="C14" i="8"/>
  <c r="B14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F27" i="1" l="1"/>
  <c r="G27" i="1"/>
  <c r="H27" i="1"/>
  <c r="I27" i="1"/>
  <c r="B27" i="1"/>
  <c r="J27" i="1"/>
  <c r="C27" i="1"/>
  <c r="K27" i="1"/>
  <c r="D27" i="1"/>
  <c r="E27" i="1"/>
  <c r="K20" i="1"/>
  <c r="C20" i="1"/>
  <c r="J20" i="1"/>
  <c r="B20" i="1"/>
  <c r="I20" i="1"/>
  <c r="H20" i="1"/>
  <c r="G20" i="1"/>
  <c r="F20" i="1"/>
  <c r="E20" i="1"/>
  <c r="D20" i="1"/>
  <c r="K16" i="1"/>
  <c r="J16" i="1"/>
  <c r="I16" i="1"/>
  <c r="C16" i="1"/>
  <c r="H16" i="1"/>
  <c r="G16" i="1"/>
  <c r="F16" i="1"/>
  <c r="E16" i="1"/>
  <c r="B16" i="1"/>
  <c r="D16" i="1"/>
  <c r="K33" i="1"/>
  <c r="J33" i="1"/>
  <c r="I33" i="1"/>
  <c r="J7" i="1"/>
  <c r="K32" i="1"/>
  <c r="I30" i="1"/>
  <c r="J26" i="1"/>
  <c r="K23" i="1"/>
  <c r="I22" i="1"/>
  <c r="J18" i="1"/>
  <c r="K14" i="1"/>
  <c r="I12" i="1"/>
  <c r="J9" i="1"/>
  <c r="I28" i="1"/>
  <c r="K12" i="1"/>
  <c r="I24" i="1"/>
  <c r="J12" i="1"/>
  <c r="J32" i="1"/>
  <c r="K29" i="1"/>
  <c r="I26" i="1"/>
  <c r="J23" i="1"/>
  <c r="K21" i="1"/>
  <c r="I18" i="1"/>
  <c r="J14" i="1"/>
  <c r="K11" i="1"/>
  <c r="I9" i="1"/>
  <c r="J24" i="1"/>
  <c r="J15" i="1"/>
  <c r="K26" i="1"/>
  <c r="K9" i="1"/>
  <c r="I32" i="1"/>
  <c r="J29" i="1"/>
  <c r="K25" i="1"/>
  <c r="I23" i="1"/>
  <c r="J21" i="1"/>
  <c r="K17" i="1"/>
  <c r="I14" i="1"/>
  <c r="J11" i="1"/>
  <c r="K8" i="1"/>
  <c r="I29" i="1"/>
  <c r="J25" i="1"/>
  <c r="I21" i="1"/>
  <c r="J17" i="1"/>
  <c r="K13" i="1"/>
  <c r="I11" i="1"/>
  <c r="J8" i="1"/>
  <c r="K28" i="1"/>
  <c r="I25" i="1"/>
  <c r="K19" i="1"/>
  <c r="I17" i="1"/>
  <c r="J13" i="1"/>
  <c r="K10" i="1"/>
  <c r="I8" i="1"/>
  <c r="I31" i="1"/>
  <c r="J28" i="1"/>
  <c r="K24" i="1"/>
  <c r="J19" i="1"/>
  <c r="K15" i="1"/>
  <c r="I13" i="1"/>
  <c r="J10" i="1"/>
  <c r="K7" i="1"/>
  <c r="K30" i="1"/>
  <c r="K22" i="1"/>
  <c r="I19" i="1"/>
  <c r="I10" i="1"/>
  <c r="I7" i="1"/>
  <c r="J30" i="1"/>
  <c r="J22" i="1"/>
  <c r="K18" i="1"/>
  <c r="I15" i="1"/>
  <c r="K31" i="1"/>
  <c r="J31" i="1"/>
  <c r="G31" i="1"/>
  <c r="G23" i="1"/>
  <c r="G19" i="1"/>
  <c r="G14" i="1"/>
  <c r="G10" i="1"/>
  <c r="H7" i="1"/>
  <c r="G29" i="1"/>
  <c r="H30" i="1"/>
  <c r="F8" i="1"/>
  <c r="H32" i="1"/>
  <c r="F31" i="1"/>
  <c r="H28" i="1"/>
  <c r="H24" i="1"/>
  <c r="F23" i="1"/>
  <c r="H21" i="1"/>
  <c r="F19" i="1"/>
  <c r="H15" i="1"/>
  <c r="F14" i="1"/>
  <c r="H11" i="1"/>
  <c r="F10" i="1"/>
  <c r="H18" i="1"/>
  <c r="G32" i="1"/>
  <c r="G28" i="1"/>
  <c r="G24" i="1"/>
  <c r="G21" i="1"/>
  <c r="G15" i="1"/>
  <c r="G11" i="1"/>
  <c r="G7" i="1"/>
  <c r="G25" i="1"/>
  <c r="G8" i="1"/>
  <c r="H26" i="1"/>
  <c r="F17" i="1"/>
  <c r="H9" i="1"/>
  <c r="H33" i="1"/>
  <c r="F32" i="1"/>
  <c r="H29" i="1"/>
  <c r="F28" i="1"/>
  <c r="H25" i="1"/>
  <c r="F24" i="1"/>
  <c r="H22" i="1"/>
  <c r="F21" i="1"/>
  <c r="H17" i="1"/>
  <c r="F15" i="1"/>
  <c r="H12" i="1"/>
  <c r="F11" i="1"/>
  <c r="H8" i="1"/>
  <c r="G33" i="1"/>
  <c r="G22" i="1"/>
  <c r="G12" i="1"/>
  <c r="H13" i="1"/>
  <c r="F33" i="1"/>
  <c r="G30" i="1"/>
  <c r="G26" i="1"/>
  <c r="G18" i="1"/>
  <c r="G13" i="1"/>
  <c r="G9" i="1"/>
  <c r="F25" i="1"/>
  <c r="H31" i="1"/>
  <c r="F30" i="1"/>
  <c r="F26" i="1"/>
  <c r="H23" i="1"/>
  <c r="H19" i="1"/>
  <c r="F18" i="1"/>
  <c r="H14" i="1"/>
  <c r="F13" i="1"/>
  <c r="H10" i="1"/>
  <c r="F9" i="1"/>
  <c r="G17" i="1"/>
  <c r="F29" i="1"/>
  <c r="F22" i="1"/>
  <c r="F12" i="1"/>
  <c r="C12" i="1"/>
  <c r="B7" i="1"/>
  <c r="E7" i="2" l="1"/>
  <c r="D27" i="2"/>
  <c r="D26" i="2"/>
  <c r="D25" i="2"/>
  <c r="D24" i="2"/>
  <c r="D23" i="2"/>
  <c r="D22" i="2"/>
  <c r="D21" i="2"/>
  <c r="D20" i="2"/>
  <c r="D19" i="2"/>
  <c r="D16" i="2"/>
  <c r="D15" i="2"/>
  <c r="D13" i="2"/>
  <c r="D12" i="2"/>
  <c r="D8" i="2"/>
  <c r="D7" i="2"/>
  <c r="B27" i="2"/>
  <c r="C27" i="2"/>
  <c r="C26" i="2"/>
  <c r="C25" i="2"/>
  <c r="C24" i="2"/>
  <c r="C23" i="2"/>
  <c r="C22" i="2"/>
  <c r="C21" i="2"/>
  <c r="C20" i="2"/>
  <c r="C19" i="2"/>
  <c r="C16" i="2"/>
  <c r="C15" i="2"/>
  <c r="C13" i="2"/>
  <c r="C12" i="2"/>
  <c r="C11" i="2"/>
  <c r="C8" i="2"/>
  <c r="C7" i="2"/>
  <c r="B7" i="2"/>
  <c r="B8" i="2"/>
  <c r="B11" i="2"/>
  <c r="B12" i="2"/>
  <c r="B13" i="2"/>
  <c r="B15" i="2"/>
  <c r="B16" i="2"/>
  <c r="B19" i="2"/>
  <c r="B20" i="2"/>
  <c r="B21" i="2"/>
  <c r="B22" i="2"/>
  <c r="B23" i="2"/>
  <c r="B24" i="2"/>
  <c r="B25" i="2"/>
  <c r="B26" i="2"/>
  <c r="E27" i="21" l="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6" i="21"/>
  <c r="D16" i="21"/>
  <c r="C16" i="21"/>
  <c r="B16" i="21"/>
  <c r="E15" i="21"/>
  <c r="D15" i="21"/>
  <c r="C15" i="21"/>
  <c r="B15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6" i="8"/>
  <c r="F16" i="8"/>
  <c r="E16" i="8"/>
  <c r="D16" i="8"/>
  <c r="C16" i="8"/>
  <c r="B16" i="8"/>
  <c r="G15" i="8"/>
  <c r="F15" i="8"/>
  <c r="E15" i="8"/>
  <c r="D15" i="8"/>
  <c r="C15" i="8"/>
  <c r="B15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8" i="8"/>
  <c r="F8" i="8"/>
  <c r="E8" i="8"/>
  <c r="D8" i="8"/>
  <c r="C8" i="8"/>
  <c r="B8" i="8"/>
  <c r="D33" i="7"/>
  <c r="D32" i="7"/>
  <c r="D31" i="7"/>
  <c r="D30" i="7"/>
  <c r="D29" i="7"/>
  <c r="D28" i="7"/>
  <c r="D26" i="7"/>
  <c r="D25" i="7"/>
  <c r="D24" i="7"/>
  <c r="D23" i="7"/>
  <c r="D22" i="7"/>
  <c r="D21" i="7"/>
  <c r="D19" i="7"/>
  <c r="D18" i="7"/>
  <c r="D17" i="7"/>
  <c r="D15" i="7"/>
  <c r="D14" i="7"/>
  <c r="D13" i="7"/>
  <c r="D12" i="7"/>
  <c r="D11" i="7"/>
  <c r="D10" i="7"/>
  <c r="D9" i="7"/>
  <c r="D8" i="7"/>
  <c r="B33" i="7"/>
  <c r="B32" i="7"/>
  <c r="B31" i="7"/>
  <c r="B30" i="7"/>
  <c r="B29" i="7"/>
  <c r="B28" i="7"/>
  <c r="B26" i="7"/>
  <c r="B25" i="7"/>
  <c r="B24" i="7"/>
  <c r="B23" i="7"/>
  <c r="B22" i="7"/>
  <c r="B21" i="7"/>
  <c r="B19" i="7"/>
  <c r="B18" i="7"/>
  <c r="B17" i="7"/>
  <c r="B15" i="7"/>
  <c r="B14" i="7"/>
  <c r="B13" i="7"/>
  <c r="B12" i="7"/>
  <c r="B11" i="7"/>
  <c r="B10" i="7"/>
  <c r="B9" i="7"/>
  <c r="B8" i="7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D33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C33" i="1"/>
  <c r="C32" i="1"/>
  <c r="C31" i="1"/>
  <c r="C30" i="1"/>
  <c r="C29" i="1"/>
  <c r="C28" i="1"/>
  <c r="C26" i="1"/>
  <c r="C25" i="1"/>
  <c r="C24" i="1"/>
  <c r="C23" i="1"/>
  <c r="C22" i="1"/>
  <c r="C21" i="1"/>
  <c r="C19" i="1"/>
  <c r="C18" i="1"/>
  <c r="C17" i="1"/>
  <c r="C15" i="1"/>
  <c r="C14" i="1"/>
  <c r="C13" i="1"/>
  <c r="C11" i="1"/>
  <c r="C10" i="1"/>
  <c r="C9" i="1"/>
  <c r="C8" i="1"/>
  <c r="B33" i="1"/>
  <c r="B32" i="1"/>
  <c r="B31" i="1"/>
  <c r="B30" i="1"/>
  <c r="B29" i="1"/>
  <c r="B28" i="1"/>
  <c r="B26" i="1"/>
  <c r="B25" i="1"/>
  <c r="B24" i="1"/>
  <c r="B23" i="1"/>
  <c r="B22" i="1"/>
  <c r="B21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<sst xmlns="http://schemas.openxmlformats.org/spreadsheetml/2006/main" count="942" uniqueCount="118">
  <si>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</si>
  <si>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</si>
  <si>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</si>
  <si>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</si>
  <si>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</si>
  <si>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</si>
  <si>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</si>
  <si>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</si>
  <si>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</si>
  <si>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</si>
  <si>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</si>
  <si>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</si>
  <si>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</si>
  <si>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</si>
  <si>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</si>
  <si>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</si>
  <si>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</si>
  <si>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</si>
  <si>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</si>
  <si>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</si>
  <si>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</si>
  <si>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</si>
  <si>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</si>
  <si>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</si>
  <si>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</si>
  <si>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</si>
  <si>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</si>
  <si>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</si>
  <si>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</si>
  <si>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</si>
  <si>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</si>
  <si>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</si>
  <si>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</si>
  <si>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</si>
  <si>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</si>
  <si>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</si>
  <si>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</si>
  <si>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</si>
  <si>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</si>
  <si>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</si>
  <si>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</si>
  <si>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</si>
  <si>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</si>
  <si>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</si>
  <si>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</si>
  <si>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</si>
  <si>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</si>
  <si>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</si>
  <si>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</si>
  <si>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</si>
  <si>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</si>
  <si>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</si>
  <si>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</si>
  <si>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</si>
  <si>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</si>
  <si>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</si>
  <si>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</si>
  <si>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</si>
  <si>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</si>
  <si>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</si>
  <si>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</si>
  <si>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</si>
  <si>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</si>
  <si>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</si>
  <si>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</si>
  <si>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</si>
  <si>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</si>
  <si>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</si>
  <si>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</si>
  <si>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</si>
  <si>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</si>
  <si>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</si>
  <si>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</si>
  <si>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</si>
  <si>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</si>
  <si>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</si>
  <si>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</si>
  <si>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</si>
  <si>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</si>
  <si>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</si>
  <si>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</si>
  <si>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</si>
  <si>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</si>
  <si>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</si>
  <si>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</si>
  <si>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</si>
  <si>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</si>
  <si>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</si>
  <si>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</si>
  <si>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</si>
  <si>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</si>
  <si>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</si>
  <si>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</si>
  <si>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</si>
  <si>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</si>
  <si>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</si>
  <si>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</si>
  <si>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</si>
  <si>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</si>
  <si>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</si>
  <si>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</si>
  <si>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</si>
  <si>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</si>
  <si>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</si>
  <si>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</si>
  <si>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</si>
  <si>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</si>
  <si>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</si>
  <si>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</si>
  <si>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</si>
  <si>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</si>
  <si>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</si>
  <si>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</si>
  <si>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</si>
  <si>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</si>
  <si>
    <t>EVEREST</t>
  </si>
  <si>
    <t>ANDINA</t>
  </si>
  <si>
    <t>QUALITAS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</si>
</sst>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1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0" fillId="0" borderId="0" xfId="0" applyFont="1"/>
    <xf numFmtId="14" fontId="20" fillId="0" borderId="0" xfId="0" applyNumberFormat="1" applyFont="1"/>
    <xf numFmtId="3" fontId="20" fillId="0" borderId="0" xfId="0" applyNumberFormat="1" applyFont="1"/>
    <xf numFmtId="165" fontId="20" fillId="0" borderId="0" xfId="0" applyNumberFormat="1" applyFont="1"/>
    <xf numFmtId="3" fontId="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79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77</v>
      </c>
    </row>
    <row r="8" spans="3:3" ht="14.1" customHeight="1" x14ac:dyDescent="0.25">
      <c r="C8" s="43"/>
    </row>
    <row r="9" spans="3:3" ht="18" x14ac:dyDescent="0.25">
      <c r="C9" s="43" t="s">
        <v>78</v>
      </c>
    </row>
    <row r="10" spans="3:3" ht="14.1" customHeight="1" x14ac:dyDescent="0.25">
      <c r="C10" s="43"/>
    </row>
    <row r="11" spans="3:3" ht="18" x14ac:dyDescent="0.25">
      <c r="C11" s="43" t="s">
        <v>73</v>
      </c>
    </row>
    <row r="12" spans="3:3" ht="14.1" customHeight="1" x14ac:dyDescent="0.25">
      <c r="C12" s="43"/>
    </row>
    <row r="13" spans="3:3" ht="18" x14ac:dyDescent="0.25">
      <c r="C13" s="43" t="s">
        <v>74</v>
      </c>
    </row>
    <row r="14" spans="3:3" ht="14.1" customHeight="1" x14ac:dyDescent="0.25">
      <c r="C14" s="43"/>
    </row>
    <row r="15" spans="3:3" ht="18" x14ac:dyDescent="0.25">
      <c r="C15" s="43" t="s">
        <v>75</v>
      </c>
    </row>
    <row r="16" spans="3:3" ht="14.1" customHeight="1" x14ac:dyDescent="0.25">
      <c r="C16" s="43"/>
    </row>
    <row r="17" spans="3:3" ht="18" x14ac:dyDescent="0.25">
      <c r="C17" s="43" t="s">
        <v>76</v>
      </c>
    </row>
    <row r="18" spans="3:3" ht="14.1" customHeight="1" x14ac:dyDescent="0.25">
      <c r="C18" s="43"/>
    </row>
    <row r="19" spans="3:3" ht="18" x14ac:dyDescent="0.25">
      <c r="C19" s="43" t="s">
        <v>91</v>
      </c>
    </row>
    <row r="20" spans="3:3" ht="14.1" customHeight="1" x14ac:dyDescent="0.25">
      <c r="C20" s="43"/>
    </row>
    <row r="21" spans="3:3" ht="18" x14ac:dyDescent="0.25">
      <c r="C21" s="43" t="s">
        <v>92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KQdFHkmSx9J8I1zMKrjoEVdkkV/64HS/CmspZWi6+tnUWL7Juqe+i6G9Re6mSRu364dx6d6WMbBzkXRTxY72TA==" saltValue="Cy4ADeiIGTK5oLKEZo1gkg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45777</v>
      </c>
      <c r="B1" s="71" t="s">
        <v>97</v>
      </c>
    </row>
    <row r="2" spans="1:2" x14ac:dyDescent="0.25">
      <c r="A2" s="22">
        <v>45808</v>
      </c>
      <c r="B2" s="72">
        <v>42735</v>
      </c>
    </row>
    <row r="3" spans="1:2" x14ac:dyDescent="0.25">
      <c r="A3" s="22">
        <v>45838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68</v>
      </c>
      <c r="E1" s="85" t="s">
        <v>69</v>
      </c>
      <c r="F1" s="85" t="s">
        <v>70</v>
      </c>
      <c r="G1" s="85" t="s">
        <v>71</v>
      </c>
      <c r="H1" s="86" t="s">
        <v>105</v>
      </c>
      <c r="I1" s="86" t="s">
        <v>106</v>
      </c>
      <c r="J1" s="86" t="s">
        <v>102</v>
      </c>
      <c r="K1" s="86" t="s">
        <v>107</v>
      </c>
      <c r="L1" s="86" t="s">
        <v>0</v>
      </c>
      <c r="M1" s="86" t="s">
        <v>72</v>
      </c>
    </row>
    <row r="2" spans="1:13" ht="15" customHeight="1" x14ac:dyDescent="0.25">
      <c r="A2" t="str">
        <f>+B2&amp;C2</f>
        <v>ALFA45777</v>
      </c>
      <c r="B2" s="1" t="s">
        <v>1</v>
      </c>
      <c r="C2" s="34">
        <v>45777</v>
      </c>
      <c r="D2" s="104">
        <v>34212</v>
      </c>
      <c r="E2" s="104">
        <v>5444</v>
      </c>
      <c r="F2" s="104">
        <v>776</v>
      </c>
      <c r="G2" s="104">
        <v>40432</v>
      </c>
      <c r="H2" s="21">
        <v>144820.38</v>
      </c>
      <c r="I2" s="21">
        <v>44937.279999999999</v>
      </c>
      <c r="J2" s="104">
        <v>99883</v>
      </c>
      <c r="K2" s="104">
        <v>0</v>
      </c>
      <c r="L2" s="104">
        <v>99883</v>
      </c>
      <c r="M2" s="104">
        <v>59452</v>
      </c>
    </row>
    <row r="3" spans="1:13" ht="15" customHeight="1" x14ac:dyDescent="0.25">
      <c r="A3" t="str">
        <f t="shared" ref="A3:A58" si="0">+B3&amp;C3</f>
        <v>ALFA45808</v>
      </c>
      <c r="B3" s="1" t="s">
        <v>1</v>
      </c>
      <c r="C3" s="34">
        <v>45808</v>
      </c>
      <c r="D3" s="104">
        <v>34443</v>
      </c>
      <c r="E3" s="104">
        <v>5843</v>
      </c>
      <c r="F3" s="104">
        <v>1735</v>
      </c>
      <c r="G3" s="104">
        <v>42022</v>
      </c>
      <c r="H3" s="21">
        <v>148124.95000000001</v>
      </c>
      <c r="I3" s="21">
        <v>47006.76</v>
      </c>
      <c r="J3" s="104">
        <v>101118</v>
      </c>
      <c r="K3" s="104">
        <v>0</v>
      </c>
      <c r="L3" s="104">
        <v>101118</v>
      </c>
      <c r="M3" s="104">
        <v>59097</v>
      </c>
    </row>
    <row r="4" spans="1:13" ht="15" customHeight="1" x14ac:dyDescent="0.25">
      <c r="A4" t="str">
        <f t="shared" si="0"/>
        <v>ALFA45838</v>
      </c>
      <c r="B4" s="1" t="s">
        <v>1</v>
      </c>
      <c r="C4" s="34">
        <v>45838</v>
      </c>
      <c r="D4" s="104">
        <v>32583</v>
      </c>
      <c r="E4" s="104">
        <v>5977</v>
      </c>
      <c r="F4" s="104">
        <v>1504</v>
      </c>
      <c r="G4" s="104">
        <v>40064</v>
      </c>
      <c r="H4" s="21">
        <v>147950.78</v>
      </c>
      <c r="I4" s="21">
        <v>45997.5</v>
      </c>
      <c r="J4" s="104">
        <v>101953</v>
      </c>
      <c r="K4" s="104">
        <v>0</v>
      </c>
      <c r="L4" s="104">
        <v>101953</v>
      </c>
      <c r="M4" s="104">
        <v>61889</v>
      </c>
    </row>
    <row r="5" spans="1:13" ht="15" customHeight="1" x14ac:dyDescent="0.25">
      <c r="A5" t="str">
        <f t="shared" si="0"/>
        <v>ALLIANZ45777</v>
      </c>
      <c r="B5" s="1" t="s">
        <v>93</v>
      </c>
      <c r="C5" s="34">
        <v>45777</v>
      </c>
      <c r="D5" s="104">
        <v>184408</v>
      </c>
      <c r="E5" s="104">
        <v>7426</v>
      </c>
      <c r="F5" s="104">
        <v>1789</v>
      </c>
      <c r="G5" s="104">
        <v>193623</v>
      </c>
      <c r="H5" s="21">
        <v>364248.25</v>
      </c>
      <c r="I5" s="21">
        <v>20714.78</v>
      </c>
      <c r="J5" s="104">
        <v>343533</v>
      </c>
      <c r="K5" s="104">
        <v>5496</v>
      </c>
      <c r="L5" s="104">
        <v>349030</v>
      </c>
      <c r="M5" s="104">
        <v>155406</v>
      </c>
    </row>
    <row r="6" spans="1:13" ht="15" customHeight="1" x14ac:dyDescent="0.25">
      <c r="A6" t="str">
        <f t="shared" si="0"/>
        <v>ALLIANZ45808</v>
      </c>
      <c r="B6" s="1" t="s">
        <v>93</v>
      </c>
      <c r="C6" s="34">
        <v>45808</v>
      </c>
      <c r="D6" s="104">
        <v>182549</v>
      </c>
      <c r="E6" s="104">
        <v>7267</v>
      </c>
      <c r="F6" s="104">
        <v>2151</v>
      </c>
      <c r="G6" s="104">
        <v>191967</v>
      </c>
      <c r="H6" s="21">
        <v>375271.78</v>
      </c>
      <c r="I6" s="21">
        <v>21302.02</v>
      </c>
      <c r="J6" s="104">
        <v>353970</v>
      </c>
      <c r="K6" s="104">
        <v>5496</v>
      </c>
      <c r="L6" s="104">
        <v>359466</v>
      </c>
      <c r="M6" s="104">
        <v>167499</v>
      </c>
    </row>
    <row r="7" spans="1:13" ht="15" customHeight="1" x14ac:dyDescent="0.25">
      <c r="A7" t="str">
        <f t="shared" si="0"/>
        <v>ALLIANZ45838</v>
      </c>
      <c r="B7" s="1" t="s">
        <v>93</v>
      </c>
      <c r="C7" s="34">
        <v>45838</v>
      </c>
      <c r="D7" s="104">
        <v>183751</v>
      </c>
      <c r="E7" s="104">
        <v>7498</v>
      </c>
      <c r="F7" s="104">
        <v>1887</v>
      </c>
      <c r="G7" s="104">
        <v>193137</v>
      </c>
      <c r="H7" s="21">
        <v>379277.8</v>
      </c>
      <c r="I7" s="21">
        <v>22141.37</v>
      </c>
      <c r="J7" s="104">
        <v>357136</v>
      </c>
      <c r="K7" s="104">
        <v>6574</v>
      </c>
      <c r="L7" s="104">
        <v>363710</v>
      </c>
      <c r="M7" s="104">
        <v>170573</v>
      </c>
    </row>
    <row r="8" spans="1:13" ht="15" customHeight="1" x14ac:dyDescent="0.25">
      <c r="A8" t="str">
        <f t="shared" si="0"/>
        <v>AXA COLPATRIA45777</v>
      </c>
      <c r="B8" s="1" t="s">
        <v>2</v>
      </c>
      <c r="C8" s="34">
        <v>45777</v>
      </c>
      <c r="D8" s="104">
        <v>331117</v>
      </c>
      <c r="E8" s="104">
        <v>21508</v>
      </c>
      <c r="F8" s="104">
        <v>25499</v>
      </c>
      <c r="G8" s="104">
        <v>378123</v>
      </c>
      <c r="H8" s="21">
        <v>532110.41</v>
      </c>
      <c r="I8" s="21">
        <v>66528.820000000007</v>
      </c>
      <c r="J8" s="104">
        <v>465582</v>
      </c>
      <c r="K8" s="104">
        <v>56718</v>
      </c>
      <c r="L8" s="104">
        <v>522300</v>
      </c>
      <c r="M8" s="104">
        <v>144177</v>
      </c>
    </row>
    <row r="9" spans="1:13" ht="15" customHeight="1" x14ac:dyDescent="0.25">
      <c r="A9" t="str">
        <f t="shared" si="0"/>
        <v>AXA COLPATRIA45808</v>
      </c>
      <c r="B9" s="1" t="s">
        <v>2</v>
      </c>
      <c r="C9" s="34">
        <v>45808</v>
      </c>
      <c r="D9" s="104">
        <v>320795</v>
      </c>
      <c r="E9" s="104">
        <v>22593</v>
      </c>
      <c r="F9" s="104">
        <v>22625</v>
      </c>
      <c r="G9" s="104">
        <v>366013</v>
      </c>
      <c r="H9" s="21">
        <v>544160.41</v>
      </c>
      <c r="I9" s="21">
        <v>65591.92</v>
      </c>
      <c r="J9" s="104">
        <v>478568</v>
      </c>
      <c r="K9" s="104">
        <v>54902</v>
      </c>
      <c r="L9" s="104">
        <v>533470</v>
      </c>
      <c r="M9" s="104">
        <v>167458</v>
      </c>
    </row>
    <row r="10" spans="1:13" ht="15" customHeight="1" x14ac:dyDescent="0.25">
      <c r="A10" t="str">
        <f t="shared" si="0"/>
        <v>AXA COLPATRIA45838</v>
      </c>
      <c r="B10" s="1" t="s">
        <v>2</v>
      </c>
      <c r="C10" s="34">
        <v>45838</v>
      </c>
      <c r="D10" s="104">
        <v>320785</v>
      </c>
      <c r="E10" s="104">
        <v>21655</v>
      </c>
      <c r="F10" s="104">
        <v>21830</v>
      </c>
      <c r="G10" s="104">
        <v>364271</v>
      </c>
      <c r="H10" s="21">
        <v>547326.09</v>
      </c>
      <c r="I10" s="21">
        <v>67754.12</v>
      </c>
      <c r="J10" s="104">
        <v>479572</v>
      </c>
      <c r="K10" s="104">
        <v>54641</v>
      </c>
      <c r="L10" s="104">
        <v>534213</v>
      </c>
      <c r="M10" s="104">
        <v>169942</v>
      </c>
    </row>
    <row r="11" spans="1:13" ht="15" customHeight="1" x14ac:dyDescent="0.25">
      <c r="A11" t="str">
        <f t="shared" si="0"/>
        <v>BBVA SEGUROS45777</v>
      </c>
      <c r="B11" s="1" t="s">
        <v>3</v>
      </c>
      <c r="C11" s="34">
        <v>45777</v>
      </c>
      <c r="D11" s="104">
        <v>29016</v>
      </c>
      <c r="E11" s="104">
        <v>6918</v>
      </c>
      <c r="F11" s="104">
        <v>851</v>
      </c>
      <c r="G11" s="104">
        <v>36786</v>
      </c>
      <c r="H11" s="21">
        <v>166029.54999999999</v>
      </c>
      <c r="I11" s="21">
        <v>6439.45</v>
      </c>
      <c r="J11" s="104">
        <v>159590</v>
      </c>
      <c r="K11" s="104">
        <v>2149</v>
      </c>
      <c r="L11" s="104">
        <v>161739</v>
      </c>
      <c r="M11" s="104">
        <v>124953</v>
      </c>
    </row>
    <row r="12" spans="1:13" ht="15" customHeight="1" x14ac:dyDescent="0.25">
      <c r="A12" t="str">
        <f t="shared" si="0"/>
        <v>BBVA SEGUROS45808</v>
      </c>
      <c r="B12" s="1" t="s">
        <v>3</v>
      </c>
      <c r="C12" s="34">
        <v>45808</v>
      </c>
      <c r="D12" s="104">
        <v>29167</v>
      </c>
      <c r="E12" s="104">
        <v>7353</v>
      </c>
      <c r="F12" s="104">
        <v>1403</v>
      </c>
      <c r="G12" s="104">
        <v>37922</v>
      </c>
      <c r="H12" s="21">
        <v>166046.85999999999</v>
      </c>
      <c r="I12" s="21">
        <v>5786.4</v>
      </c>
      <c r="J12" s="104">
        <v>160260</v>
      </c>
      <c r="K12" s="104">
        <v>1562</v>
      </c>
      <c r="L12" s="104">
        <v>161822</v>
      </c>
      <c r="M12" s="104">
        <v>123900</v>
      </c>
    </row>
    <row r="13" spans="1:13" ht="15" customHeight="1" x14ac:dyDescent="0.25">
      <c r="A13" t="str">
        <f t="shared" si="0"/>
        <v>BBVA SEGUROS45838</v>
      </c>
      <c r="B13" s="1" t="s">
        <v>3</v>
      </c>
      <c r="C13" s="34">
        <v>45838</v>
      </c>
      <c r="D13" s="104">
        <v>28507</v>
      </c>
      <c r="E13" s="104">
        <v>7481</v>
      </c>
      <c r="F13" s="104">
        <v>1566</v>
      </c>
      <c r="G13" s="104">
        <v>37554</v>
      </c>
      <c r="H13" s="21">
        <v>169513.95</v>
      </c>
      <c r="I13" s="21">
        <v>5769.53</v>
      </c>
      <c r="J13" s="104">
        <v>163744</v>
      </c>
      <c r="K13" s="104">
        <v>1604</v>
      </c>
      <c r="L13" s="104">
        <v>165349</v>
      </c>
      <c r="M13" s="104">
        <v>127795</v>
      </c>
    </row>
    <row r="14" spans="1:13" ht="15" customHeight="1" x14ac:dyDescent="0.25">
      <c r="A14" t="str">
        <f t="shared" si="0"/>
        <v>BERKLEY45777</v>
      </c>
      <c r="B14" s="1" t="s">
        <v>4</v>
      </c>
      <c r="C14" s="34">
        <v>45777</v>
      </c>
      <c r="D14" s="104">
        <v>13978</v>
      </c>
      <c r="E14" s="104">
        <v>409</v>
      </c>
      <c r="F14" s="104">
        <v>3567</v>
      </c>
      <c r="G14" s="104">
        <v>17954</v>
      </c>
      <c r="H14" s="21">
        <v>41315.51</v>
      </c>
      <c r="I14" s="21">
        <v>2321.7199999999998</v>
      </c>
      <c r="J14" s="104">
        <v>38994</v>
      </c>
      <c r="K14" s="104">
        <v>2322</v>
      </c>
      <c r="L14" s="104">
        <v>41316</v>
      </c>
      <c r="M14" s="104">
        <v>23361</v>
      </c>
    </row>
    <row r="15" spans="1:13" ht="15" customHeight="1" x14ac:dyDescent="0.25">
      <c r="A15" t="str">
        <f t="shared" si="0"/>
        <v>BERKLEY45808</v>
      </c>
      <c r="B15" s="1" t="s">
        <v>4</v>
      </c>
      <c r="C15" s="34">
        <v>45808</v>
      </c>
      <c r="D15" s="104">
        <v>14169</v>
      </c>
      <c r="E15" s="104">
        <v>1000</v>
      </c>
      <c r="F15" s="104">
        <v>4185</v>
      </c>
      <c r="G15" s="104">
        <v>19354</v>
      </c>
      <c r="H15" s="21">
        <v>41941.11</v>
      </c>
      <c r="I15" s="21">
        <v>2321.7199999999998</v>
      </c>
      <c r="J15" s="104">
        <v>39619</v>
      </c>
      <c r="K15" s="104">
        <v>2322</v>
      </c>
      <c r="L15" s="104">
        <v>41941</v>
      </c>
      <c r="M15" s="104">
        <v>22587</v>
      </c>
    </row>
    <row r="16" spans="1:13" ht="15" customHeight="1" x14ac:dyDescent="0.25">
      <c r="A16" t="str">
        <f t="shared" si="0"/>
        <v>BERKLEY45838</v>
      </c>
      <c r="B16" s="1" t="s">
        <v>4</v>
      </c>
      <c r="C16" s="34">
        <v>45838</v>
      </c>
      <c r="D16" s="104">
        <v>14351</v>
      </c>
      <c r="E16" s="104">
        <v>1053</v>
      </c>
      <c r="F16" s="104">
        <v>4524</v>
      </c>
      <c r="G16" s="104">
        <v>19927</v>
      </c>
      <c r="H16" s="21">
        <v>41753.17</v>
      </c>
      <c r="I16" s="21">
        <v>2739.37</v>
      </c>
      <c r="J16" s="104">
        <v>39014</v>
      </c>
      <c r="K16" s="104">
        <v>2739</v>
      </c>
      <c r="L16" s="104">
        <v>41753</v>
      </c>
      <c r="M16" s="104">
        <v>21826</v>
      </c>
    </row>
    <row r="17" spans="1:13" ht="15" customHeight="1" x14ac:dyDescent="0.25">
      <c r="A17" t="str">
        <f t="shared" si="0"/>
        <v>BOLIVAR45777</v>
      </c>
      <c r="B17" s="1" t="s">
        <v>5</v>
      </c>
      <c r="C17" s="34">
        <v>45777</v>
      </c>
      <c r="D17" s="104">
        <v>229623</v>
      </c>
      <c r="E17" s="104">
        <v>17056</v>
      </c>
      <c r="F17" s="104">
        <v>54764</v>
      </c>
      <c r="G17" s="104">
        <v>301443</v>
      </c>
      <c r="H17" s="21">
        <v>1623182.48</v>
      </c>
      <c r="I17" s="21">
        <v>1074756.6000000001</v>
      </c>
      <c r="J17" s="104">
        <v>548426</v>
      </c>
      <c r="K17" s="104">
        <v>9477</v>
      </c>
      <c r="L17" s="104">
        <v>557903</v>
      </c>
      <c r="M17" s="104">
        <v>256460</v>
      </c>
    </row>
    <row r="18" spans="1:13" ht="15" customHeight="1" x14ac:dyDescent="0.25">
      <c r="A18" t="str">
        <f t="shared" si="0"/>
        <v>BOLIVAR45808</v>
      </c>
      <c r="B18" s="1" t="s">
        <v>5</v>
      </c>
      <c r="C18" s="34">
        <v>45808</v>
      </c>
      <c r="D18" s="104">
        <v>231260</v>
      </c>
      <c r="E18" s="104">
        <v>25080</v>
      </c>
      <c r="F18" s="104">
        <v>54226</v>
      </c>
      <c r="G18" s="104">
        <v>310566</v>
      </c>
      <c r="H18" s="21">
        <v>1626742.53</v>
      </c>
      <c r="I18" s="21">
        <v>1067768.3799999999</v>
      </c>
      <c r="J18" s="104">
        <v>558974</v>
      </c>
      <c r="K18" s="104">
        <v>0</v>
      </c>
      <c r="L18" s="104">
        <v>558974</v>
      </c>
      <c r="M18" s="104">
        <v>248408</v>
      </c>
    </row>
    <row r="19" spans="1:13" ht="15" customHeight="1" x14ac:dyDescent="0.25">
      <c r="A19" t="str">
        <f t="shared" si="0"/>
        <v>BOLIVAR45838</v>
      </c>
      <c r="B19" s="1" t="s">
        <v>5</v>
      </c>
      <c r="C19" s="34">
        <v>45838</v>
      </c>
      <c r="D19" s="104">
        <v>229081</v>
      </c>
      <c r="E19" s="104">
        <v>22259</v>
      </c>
      <c r="F19" s="104">
        <v>50526</v>
      </c>
      <c r="G19" s="104">
        <v>301865</v>
      </c>
      <c r="H19" s="21">
        <v>1644820.2</v>
      </c>
      <c r="I19" s="21">
        <v>1074075.07</v>
      </c>
      <c r="J19" s="104">
        <v>570745</v>
      </c>
      <c r="K19" s="104">
        <v>4391</v>
      </c>
      <c r="L19" s="104">
        <v>575136</v>
      </c>
      <c r="M19" s="104">
        <v>273270</v>
      </c>
    </row>
    <row r="20" spans="1:13" ht="15" customHeight="1" x14ac:dyDescent="0.25">
      <c r="A20" t="str">
        <f t="shared" si="0"/>
        <v>CARDIF45777</v>
      </c>
      <c r="B20" s="1" t="s">
        <v>6</v>
      </c>
      <c r="C20" s="34">
        <v>45777</v>
      </c>
      <c r="D20" s="104">
        <v>225444</v>
      </c>
      <c r="E20" s="104">
        <v>9324</v>
      </c>
      <c r="F20" s="104">
        <v>8586</v>
      </c>
      <c r="G20" s="104">
        <v>243354</v>
      </c>
      <c r="H20" s="21">
        <v>586172.6</v>
      </c>
      <c r="I20" s="21">
        <v>51939.79</v>
      </c>
      <c r="J20" s="104">
        <v>534233</v>
      </c>
      <c r="K20" s="104">
        <v>28405</v>
      </c>
      <c r="L20" s="104">
        <v>562638</v>
      </c>
      <c r="M20" s="104">
        <v>319284</v>
      </c>
    </row>
    <row r="21" spans="1:13" ht="15" customHeight="1" x14ac:dyDescent="0.25">
      <c r="A21" t="str">
        <f t="shared" si="0"/>
        <v>CARDIF45808</v>
      </c>
      <c r="B21" s="1" t="s">
        <v>6</v>
      </c>
      <c r="C21" s="34">
        <v>45808</v>
      </c>
      <c r="D21" s="104">
        <v>225658</v>
      </c>
      <c r="E21" s="104">
        <v>9351</v>
      </c>
      <c r="F21" s="104">
        <v>8145</v>
      </c>
      <c r="G21" s="104">
        <v>243154</v>
      </c>
      <c r="H21" s="21">
        <v>466366.39</v>
      </c>
      <c r="I21" s="21">
        <v>49001.73</v>
      </c>
      <c r="J21" s="104">
        <v>417365</v>
      </c>
      <c r="K21" s="104">
        <v>25886</v>
      </c>
      <c r="L21" s="104">
        <v>443251</v>
      </c>
      <c r="M21" s="104">
        <v>200097</v>
      </c>
    </row>
    <row r="22" spans="1:13" ht="15" customHeight="1" x14ac:dyDescent="0.25">
      <c r="A22" t="str">
        <f t="shared" si="0"/>
        <v>CARDIF45838</v>
      </c>
      <c r="B22" s="1" t="s">
        <v>6</v>
      </c>
      <c r="C22" s="34">
        <v>45838</v>
      </c>
      <c r="D22" s="104">
        <v>224954</v>
      </c>
      <c r="E22" s="104">
        <v>9337</v>
      </c>
      <c r="F22" s="104">
        <v>8411</v>
      </c>
      <c r="G22" s="104">
        <v>242702</v>
      </c>
      <c r="H22" s="21">
        <v>475284.55</v>
      </c>
      <c r="I22" s="21">
        <v>46799.74</v>
      </c>
      <c r="J22" s="104">
        <v>428485</v>
      </c>
      <c r="K22" s="104">
        <v>24067</v>
      </c>
      <c r="L22" s="104">
        <v>452552</v>
      </c>
      <c r="M22" s="104">
        <v>209850</v>
      </c>
    </row>
    <row r="23" spans="1:13" ht="15" customHeight="1" x14ac:dyDescent="0.25">
      <c r="A23" t="str">
        <f t="shared" si="0"/>
        <v>CHUBB45777</v>
      </c>
      <c r="B23" s="1" t="s">
        <v>7</v>
      </c>
      <c r="C23" s="34">
        <v>45777</v>
      </c>
      <c r="D23" s="104">
        <v>81130</v>
      </c>
      <c r="E23" s="104">
        <v>13609</v>
      </c>
      <c r="F23" s="104">
        <v>58263</v>
      </c>
      <c r="G23" s="104">
        <v>153002</v>
      </c>
      <c r="H23" s="21">
        <v>321578.92</v>
      </c>
      <c r="I23" s="21">
        <v>23408.6</v>
      </c>
      <c r="J23" s="104">
        <v>298170</v>
      </c>
      <c r="K23" s="104">
        <v>17356</v>
      </c>
      <c r="L23" s="104">
        <v>315527</v>
      </c>
      <c r="M23" s="104">
        <v>162525</v>
      </c>
    </row>
    <row r="24" spans="1:13" ht="15" customHeight="1" x14ac:dyDescent="0.25">
      <c r="A24" t="str">
        <f t="shared" si="0"/>
        <v>CHUBB45808</v>
      </c>
      <c r="B24" s="1" t="s">
        <v>7</v>
      </c>
      <c r="C24" s="34">
        <v>45808</v>
      </c>
      <c r="D24" s="104">
        <v>78883</v>
      </c>
      <c r="E24" s="104">
        <v>16922</v>
      </c>
      <c r="F24" s="104">
        <v>57561</v>
      </c>
      <c r="G24" s="104">
        <v>153365</v>
      </c>
      <c r="H24" s="21">
        <v>321585.52</v>
      </c>
      <c r="I24" s="21">
        <v>27698.68</v>
      </c>
      <c r="J24" s="104">
        <v>293887</v>
      </c>
      <c r="K24" s="104">
        <v>21646</v>
      </c>
      <c r="L24" s="104">
        <v>315533</v>
      </c>
      <c r="M24" s="104">
        <v>162168</v>
      </c>
    </row>
    <row r="25" spans="1:13" ht="15" customHeight="1" x14ac:dyDescent="0.25">
      <c r="A25" t="str">
        <f t="shared" si="0"/>
        <v>CHUBB45838</v>
      </c>
      <c r="B25" s="1" t="s">
        <v>7</v>
      </c>
      <c r="C25" s="34">
        <v>45838</v>
      </c>
      <c r="D25" s="104">
        <v>76915</v>
      </c>
      <c r="E25" s="104">
        <v>15700</v>
      </c>
      <c r="F25" s="104">
        <v>56500</v>
      </c>
      <c r="G25" s="104">
        <v>149116</v>
      </c>
      <c r="H25" s="21">
        <v>320645.7</v>
      </c>
      <c r="I25" s="21">
        <v>32244.63</v>
      </c>
      <c r="J25" s="104">
        <v>288401</v>
      </c>
      <c r="K25" s="104">
        <v>22367</v>
      </c>
      <c r="L25" s="104">
        <v>310768</v>
      </c>
      <c r="M25" s="104">
        <v>161653</v>
      </c>
    </row>
    <row r="26" spans="1:13" ht="15" customHeight="1" x14ac:dyDescent="0.25">
      <c r="A26" t="str">
        <f t="shared" si="0"/>
        <v>COFACE45777</v>
      </c>
      <c r="B26" s="1" t="s">
        <v>94</v>
      </c>
      <c r="C26" s="34">
        <v>45777</v>
      </c>
      <c r="D26" s="104">
        <v>2541</v>
      </c>
      <c r="E26" s="104">
        <v>592</v>
      </c>
      <c r="F26" s="104">
        <v>310</v>
      </c>
      <c r="G26" s="104">
        <v>3443</v>
      </c>
      <c r="H26" s="21">
        <v>24214.15</v>
      </c>
      <c r="I26" s="21">
        <v>2501.4299999999998</v>
      </c>
      <c r="J26" s="104">
        <v>21713</v>
      </c>
      <c r="K26" s="104">
        <v>516</v>
      </c>
      <c r="L26" s="104">
        <v>22229</v>
      </c>
      <c r="M26" s="104">
        <v>18786</v>
      </c>
    </row>
    <row r="27" spans="1:13" ht="15" customHeight="1" x14ac:dyDescent="0.25">
      <c r="A27" t="str">
        <f t="shared" si="0"/>
        <v>COFACE45808</v>
      </c>
      <c r="B27" s="1" t="s">
        <v>94</v>
      </c>
      <c r="C27" s="34">
        <v>45808</v>
      </c>
      <c r="D27" s="104">
        <v>2540</v>
      </c>
      <c r="E27" s="104">
        <v>396</v>
      </c>
      <c r="F27" s="104">
        <v>302</v>
      </c>
      <c r="G27" s="104">
        <v>3238</v>
      </c>
      <c r="H27" s="21">
        <v>24300.76</v>
      </c>
      <c r="I27" s="21">
        <v>2602.4699999999998</v>
      </c>
      <c r="J27" s="104">
        <v>21698</v>
      </c>
      <c r="K27" s="104">
        <v>486</v>
      </c>
      <c r="L27" s="104">
        <v>22184</v>
      </c>
      <c r="M27" s="104">
        <v>18946</v>
      </c>
    </row>
    <row r="28" spans="1:13" ht="15" customHeight="1" x14ac:dyDescent="0.25">
      <c r="A28" t="str">
        <f t="shared" si="0"/>
        <v>COFACE45838</v>
      </c>
      <c r="B28" s="1" t="s">
        <v>94</v>
      </c>
      <c r="C28" s="34">
        <v>45838</v>
      </c>
      <c r="D28" s="104">
        <v>2540</v>
      </c>
      <c r="E28" s="104">
        <v>373</v>
      </c>
      <c r="F28" s="104">
        <v>314</v>
      </c>
      <c r="G28" s="104">
        <v>3226</v>
      </c>
      <c r="H28" s="21">
        <v>27064.3</v>
      </c>
      <c r="I28" s="21">
        <v>2596.62</v>
      </c>
      <c r="J28" s="104">
        <v>24468</v>
      </c>
      <c r="K28" s="104">
        <v>484</v>
      </c>
      <c r="L28" s="104">
        <v>24952</v>
      </c>
      <c r="M28" s="104">
        <v>21726</v>
      </c>
    </row>
    <row r="29" spans="1:13" ht="15" customHeight="1" x14ac:dyDescent="0.25">
      <c r="A29" t="str">
        <f t="shared" si="0"/>
        <v>COLMENA45777</v>
      </c>
      <c r="B29" s="1" t="s">
        <v>114</v>
      </c>
      <c r="C29" s="34">
        <v>45777</v>
      </c>
      <c r="D29" s="104">
        <v>7803</v>
      </c>
      <c r="E29" s="104">
        <v>3562</v>
      </c>
      <c r="F29" s="104">
        <v>1170</v>
      </c>
      <c r="G29" s="104">
        <v>12536</v>
      </c>
      <c r="H29" s="21">
        <v>97190.39</v>
      </c>
      <c r="I29" s="21">
        <v>720.62</v>
      </c>
      <c r="J29" s="104">
        <v>96470</v>
      </c>
      <c r="K29" s="104">
        <v>721</v>
      </c>
      <c r="L29" s="104">
        <v>97190</v>
      </c>
      <c r="M29" s="104">
        <v>84655</v>
      </c>
    </row>
    <row r="30" spans="1:13" ht="15" customHeight="1" x14ac:dyDescent="0.25">
      <c r="A30" t="str">
        <f t="shared" si="0"/>
        <v>COLMENA45808</v>
      </c>
      <c r="B30" s="1" t="s">
        <v>114</v>
      </c>
      <c r="C30" s="34">
        <v>45808</v>
      </c>
      <c r="D30" s="104">
        <v>8063</v>
      </c>
      <c r="E30" s="104">
        <v>2770</v>
      </c>
      <c r="F30" s="104">
        <v>1159</v>
      </c>
      <c r="G30" s="104">
        <v>11991</v>
      </c>
      <c r="H30" s="21">
        <v>97839.7</v>
      </c>
      <c r="I30" s="21">
        <v>720.62</v>
      </c>
      <c r="J30" s="104">
        <v>97119</v>
      </c>
      <c r="K30" s="104">
        <v>721</v>
      </c>
      <c r="L30" s="104">
        <v>97840</v>
      </c>
      <c r="M30" s="104">
        <v>85849</v>
      </c>
    </row>
    <row r="31" spans="1:13" ht="15" customHeight="1" x14ac:dyDescent="0.25">
      <c r="A31" t="str">
        <f t="shared" si="0"/>
        <v>COLMENA45838</v>
      </c>
      <c r="B31" s="1" t="s">
        <v>114</v>
      </c>
      <c r="C31" s="34">
        <v>45838</v>
      </c>
      <c r="D31" s="104">
        <v>8142</v>
      </c>
      <c r="E31" s="104">
        <v>2700</v>
      </c>
      <c r="F31" s="104">
        <v>1146</v>
      </c>
      <c r="G31" s="104">
        <v>11988</v>
      </c>
      <c r="H31" s="21">
        <v>97861.47</v>
      </c>
      <c r="I31" s="21">
        <v>706.86</v>
      </c>
      <c r="J31" s="104">
        <v>97155</v>
      </c>
      <c r="K31" s="104">
        <v>707</v>
      </c>
      <c r="L31" s="104">
        <v>97861</v>
      </c>
      <c r="M31" s="104">
        <v>85873</v>
      </c>
    </row>
    <row r="32" spans="1:13" x14ac:dyDescent="0.25">
      <c r="A32" t="str">
        <f t="shared" si="0"/>
        <v>CONFIANZA45777</v>
      </c>
      <c r="B32" s="1" t="s">
        <v>8</v>
      </c>
      <c r="C32" s="34">
        <v>45777</v>
      </c>
      <c r="D32" s="104">
        <v>20304</v>
      </c>
      <c r="E32" s="104">
        <v>9743</v>
      </c>
      <c r="F32" s="104">
        <v>7714</v>
      </c>
      <c r="G32" s="104">
        <v>37762</v>
      </c>
      <c r="H32" s="21">
        <v>144087.19</v>
      </c>
      <c r="I32" s="21">
        <v>17908.59</v>
      </c>
      <c r="J32" s="104">
        <v>126179</v>
      </c>
      <c r="K32" s="104">
        <v>4032</v>
      </c>
      <c r="L32" s="104">
        <v>130211</v>
      </c>
      <c r="M32" s="104">
        <v>92448</v>
      </c>
    </row>
    <row r="33" spans="1:13" x14ac:dyDescent="0.25">
      <c r="A33" t="str">
        <f t="shared" si="0"/>
        <v>CONFIANZA45808</v>
      </c>
      <c r="B33" s="1" t="s">
        <v>8</v>
      </c>
      <c r="C33" s="34">
        <v>45808</v>
      </c>
      <c r="D33" s="104">
        <v>20353</v>
      </c>
      <c r="E33" s="104">
        <v>10255</v>
      </c>
      <c r="F33" s="104">
        <v>8297</v>
      </c>
      <c r="G33" s="104">
        <v>38904</v>
      </c>
      <c r="H33" s="21">
        <v>146103.97</v>
      </c>
      <c r="I33" s="21">
        <v>17883.919999999998</v>
      </c>
      <c r="J33" s="104">
        <v>128220</v>
      </c>
      <c r="K33" s="104">
        <v>3821</v>
      </c>
      <c r="L33" s="104">
        <v>132041</v>
      </c>
      <c r="M33" s="104">
        <v>93137</v>
      </c>
    </row>
    <row r="34" spans="1:13" x14ac:dyDescent="0.25">
      <c r="A34" t="str">
        <f t="shared" si="0"/>
        <v>CONFIANZA45838</v>
      </c>
      <c r="B34" s="1" t="s">
        <v>8</v>
      </c>
      <c r="C34" s="34">
        <v>45838</v>
      </c>
      <c r="D34" s="104">
        <v>20627</v>
      </c>
      <c r="E34" s="104">
        <v>11056</v>
      </c>
      <c r="F34" s="104">
        <v>7670</v>
      </c>
      <c r="G34" s="104">
        <v>39352</v>
      </c>
      <c r="H34" s="21">
        <v>145600.44</v>
      </c>
      <c r="I34" s="21">
        <v>17993.02</v>
      </c>
      <c r="J34" s="104">
        <v>127607</v>
      </c>
      <c r="K34" s="104">
        <v>4451</v>
      </c>
      <c r="L34" s="104">
        <v>132059</v>
      </c>
      <c r="M34" s="104">
        <v>92706</v>
      </c>
    </row>
    <row r="35" spans="1:13" x14ac:dyDescent="0.25">
      <c r="A35" t="str">
        <f t="shared" si="0"/>
        <v>EQUIDAD45777</v>
      </c>
      <c r="B35" s="1" t="s">
        <v>9</v>
      </c>
      <c r="C35" s="34">
        <v>45777</v>
      </c>
      <c r="D35" s="104">
        <v>55609</v>
      </c>
      <c r="E35" s="104">
        <v>7918</v>
      </c>
      <c r="F35" s="104">
        <v>734</v>
      </c>
      <c r="G35" s="104">
        <v>64261</v>
      </c>
      <c r="H35" s="21">
        <v>112005.58</v>
      </c>
      <c r="I35" s="21">
        <v>31649.040000000001</v>
      </c>
      <c r="J35" s="104">
        <v>80357</v>
      </c>
      <c r="K35" s="104">
        <v>0</v>
      </c>
      <c r="L35" s="104">
        <v>80357</v>
      </c>
      <c r="M35" s="104">
        <v>16095</v>
      </c>
    </row>
    <row r="36" spans="1:13" x14ac:dyDescent="0.25">
      <c r="A36" t="str">
        <f t="shared" si="0"/>
        <v>EQUIDAD45808</v>
      </c>
      <c r="B36" s="1" t="s">
        <v>9</v>
      </c>
      <c r="C36" s="34">
        <v>45808</v>
      </c>
      <c r="D36" s="104">
        <v>54806</v>
      </c>
      <c r="E36" s="104">
        <v>7131</v>
      </c>
      <c r="F36" s="104">
        <v>675</v>
      </c>
      <c r="G36" s="104">
        <v>62611</v>
      </c>
      <c r="H36" s="21">
        <v>113368.02</v>
      </c>
      <c r="I36" s="21">
        <v>31376.73</v>
      </c>
      <c r="J36" s="104">
        <v>81991</v>
      </c>
      <c r="K36" s="104">
        <v>0</v>
      </c>
      <c r="L36" s="104">
        <v>81991</v>
      </c>
      <c r="M36" s="104">
        <v>19380</v>
      </c>
    </row>
    <row r="37" spans="1:13" x14ac:dyDescent="0.25">
      <c r="A37" t="str">
        <f t="shared" si="0"/>
        <v>EQUIDAD45838</v>
      </c>
      <c r="B37" s="1" t="s">
        <v>9</v>
      </c>
      <c r="C37" s="34">
        <v>45838</v>
      </c>
      <c r="D37" s="104">
        <v>53995</v>
      </c>
      <c r="E37" s="104">
        <v>7234</v>
      </c>
      <c r="F37" s="104">
        <v>1013</v>
      </c>
      <c r="G37" s="104">
        <v>62243</v>
      </c>
      <c r="H37" s="21">
        <v>112458.2</v>
      </c>
      <c r="I37" s="21">
        <v>31437.14</v>
      </c>
      <c r="J37" s="104">
        <v>81021</v>
      </c>
      <c r="K37" s="104">
        <v>0</v>
      </c>
      <c r="L37" s="104">
        <v>81021</v>
      </c>
      <c r="M37" s="104">
        <v>18778</v>
      </c>
    </row>
    <row r="38" spans="1:13" x14ac:dyDescent="0.25">
      <c r="A38" t="str">
        <f t="shared" si="0"/>
        <v>ESTADO45777</v>
      </c>
      <c r="B38" s="1" t="s">
        <v>10</v>
      </c>
      <c r="C38" s="34">
        <v>45777</v>
      </c>
      <c r="D38" s="104">
        <v>179681</v>
      </c>
      <c r="E38" s="104">
        <v>39765</v>
      </c>
      <c r="F38" s="104">
        <v>28670</v>
      </c>
      <c r="G38" s="104">
        <v>248116</v>
      </c>
      <c r="H38" s="21">
        <v>385779.59</v>
      </c>
      <c r="I38" s="21">
        <v>31678.53</v>
      </c>
      <c r="J38" s="104">
        <v>354101</v>
      </c>
      <c r="K38" s="104">
        <v>23375</v>
      </c>
      <c r="L38" s="104">
        <v>377476</v>
      </c>
      <c r="M38" s="104">
        <v>129360</v>
      </c>
    </row>
    <row r="39" spans="1:13" x14ac:dyDescent="0.25">
      <c r="A39" t="str">
        <f t="shared" si="0"/>
        <v>ESTADO45808</v>
      </c>
      <c r="B39" s="1" t="s">
        <v>10</v>
      </c>
      <c r="C39" s="34">
        <v>45808</v>
      </c>
      <c r="D39" s="104">
        <v>178595</v>
      </c>
      <c r="E39" s="104">
        <v>40041</v>
      </c>
      <c r="F39" s="104">
        <v>29653</v>
      </c>
      <c r="G39" s="104">
        <v>248289</v>
      </c>
      <c r="H39" s="21">
        <v>403676.58</v>
      </c>
      <c r="I39" s="21">
        <v>31827.41</v>
      </c>
      <c r="J39" s="104">
        <v>371849</v>
      </c>
      <c r="K39" s="104">
        <v>23902</v>
      </c>
      <c r="L39" s="104">
        <v>395751</v>
      </c>
      <c r="M39" s="104">
        <v>147462</v>
      </c>
    </row>
    <row r="40" spans="1:13" x14ac:dyDescent="0.25">
      <c r="A40" t="str">
        <f t="shared" si="0"/>
        <v>ESTADO45838</v>
      </c>
      <c r="B40" s="1" t="s">
        <v>10</v>
      </c>
      <c r="C40" s="34">
        <v>45838</v>
      </c>
      <c r="D40" s="104">
        <v>179328</v>
      </c>
      <c r="E40" s="104">
        <v>39169</v>
      </c>
      <c r="F40" s="104">
        <v>25772</v>
      </c>
      <c r="G40" s="104">
        <v>244269</v>
      </c>
      <c r="H40" s="21">
        <v>398930.61</v>
      </c>
      <c r="I40" s="21">
        <v>34437.57</v>
      </c>
      <c r="J40" s="104">
        <v>364493</v>
      </c>
      <c r="K40" s="104">
        <v>26890</v>
      </c>
      <c r="L40" s="104">
        <v>391383</v>
      </c>
      <c r="M40" s="104">
        <v>147114</v>
      </c>
    </row>
    <row r="41" spans="1:13" x14ac:dyDescent="0.25">
      <c r="A41" t="str">
        <f t="shared" si="0"/>
        <v>EVEREST45777</v>
      </c>
      <c r="B41" s="1" t="s">
        <v>115</v>
      </c>
      <c r="C41" s="34">
        <v>45777</v>
      </c>
      <c r="D41" s="104">
        <v>844</v>
      </c>
      <c r="E41" s="104">
        <v>249</v>
      </c>
      <c r="F41" s="104">
        <v>339</v>
      </c>
      <c r="G41" s="104">
        <v>1433</v>
      </c>
      <c r="H41" s="21">
        <v>38672.26</v>
      </c>
      <c r="I41" s="21">
        <v>7230.97</v>
      </c>
      <c r="J41" s="104">
        <v>31441</v>
      </c>
      <c r="K41" s="104">
        <v>215</v>
      </c>
      <c r="L41" s="104">
        <v>31656</v>
      </c>
      <c r="M41" s="104">
        <v>30224</v>
      </c>
    </row>
    <row r="42" spans="1:13" x14ac:dyDescent="0.25">
      <c r="A42" t="str">
        <f t="shared" si="0"/>
        <v>EVEREST45808</v>
      </c>
      <c r="B42" s="1" t="s">
        <v>115</v>
      </c>
      <c r="C42" s="34">
        <v>45808</v>
      </c>
      <c r="D42" s="104">
        <v>1198</v>
      </c>
      <c r="E42" s="104">
        <v>344</v>
      </c>
      <c r="F42" s="104">
        <v>332</v>
      </c>
      <c r="G42" s="104">
        <v>1874</v>
      </c>
      <c r="H42" s="21">
        <v>38403.75</v>
      </c>
      <c r="I42" s="21">
        <v>7407.24</v>
      </c>
      <c r="J42" s="104">
        <v>30997</v>
      </c>
      <c r="K42" s="104">
        <v>281</v>
      </c>
      <c r="L42" s="104">
        <v>31278</v>
      </c>
      <c r="M42" s="104">
        <v>29404</v>
      </c>
    </row>
    <row r="43" spans="1:13" x14ac:dyDescent="0.25">
      <c r="A43" t="str">
        <f t="shared" si="0"/>
        <v>EVEREST45838</v>
      </c>
      <c r="B43" s="1" t="s">
        <v>115</v>
      </c>
      <c r="C43" s="34">
        <v>45838</v>
      </c>
      <c r="D43" s="104">
        <v>1481</v>
      </c>
      <c r="E43" s="104">
        <v>668</v>
      </c>
      <c r="F43" s="104">
        <v>332</v>
      </c>
      <c r="G43" s="104">
        <v>2481</v>
      </c>
      <c r="H43" s="21">
        <v>102550</v>
      </c>
      <c r="I43" s="21">
        <v>8639.2099999999991</v>
      </c>
      <c r="J43" s="104">
        <v>93911</v>
      </c>
      <c r="K43" s="104">
        <v>372</v>
      </c>
      <c r="L43" s="104">
        <v>94283</v>
      </c>
      <c r="M43" s="104">
        <v>91802</v>
      </c>
    </row>
    <row r="44" spans="1:13" x14ac:dyDescent="0.25">
      <c r="A44" t="str">
        <f t="shared" si="0"/>
        <v>JMALUCELLI TRAVELERS45777</v>
      </c>
      <c r="B44" s="1" t="s">
        <v>11</v>
      </c>
      <c r="C44" s="34">
        <v>45777</v>
      </c>
      <c r="D44" s="104">
        <v>3612</v>
      </c>
      <c r="E44" s="104">
        <v>343</v>
      </c>
      <c r="F44" s="104">
        <v>575</v>
      </c>
      <c r="G44" s="104">
        <v>4529</v>
      </c>
      <c r="H44" s="21">
        <v>45059.26</v>
      </c>
      <c r="I44" s="21">
        <v>2288.77</v>
      </c>
      <c r="J44" s="104">
        <v>42770</v>
      </c>
      <c r="K44" s="104">
        <v>156</v>
      </c>
      <c r="L44" s="104">
        <v>42926</v>
      </c>
      <c r="M44" s="104">
        <v>38397</v>
      </c>
    </row>
    <row r="45" spans="1:13" x14ac:dyDescent="0.25">
      <c r="A45" t="str">
        <f t="shared" si="0"/>
        <v>JMALUCELLI TRAVELERS45808</v>
      </c>
      <c r="B45" s="1" t="s">
        <v>11</v>
      </c>
      <c r="C45" s="34">
        <v>45808</v>
      </c>
      <c r="D45" s="104">
        <v>3456</v>
      </c>
      <c r="E45" s="104">
        <v>445</v>
      </c>
      <c r="F45" s="104">
        <v>559</v>
      </c>
      <c r="G45" s="104">
        <v>4459</v>
      </c>
      <c r="H45" s="21">
        <v>45059.26</v>
      </c>
      <c r="I45" s="21">
        <v>1995.44</v>
      </c>
      <c r="J45" s="104">
        <v>43064</v>
      </c>
      <c r="K45" s="104">
        <v>156</v>
      </c>
      <c r="L45" s="104">
        <v>43220</v>
      </c>
      <c r="M45" s="104">
        <v>38760</v>
      </c>
    </row>
    <row r="46" spans="1:13" x14ac:dyDescent="0.25">
      <c r="A46" t="str">
        <f t="shared" si="0"/>
        <v>JMALUCELLI TRAVELERS45838</v>
      </c>
      <c r="B46" s="1" t="s">
        <v>11</v>
      </c>
      <c r="C46" s="34">
        <v>45838</v>
      </c>
      <c r="D46" s="104">
        <v>3636</v>
      </c>
      <c r="E46" s="104">
        <v>1280</v>
      </c>
      <c r="F46" s="104">
        <v>510</v>
      </c>
      <c r="G46" s="104">
        <v>5426</v>
      </c>
      <c r="H46" s="21">
        <v>45059.26</v>
      </c>
      <c r="I46" s="21">
        <v>2215.71</v>
      </c>
      <c r="J46" s="104">
        <v>42844</v>
      </c>
      <c r="K46" s="104">
        <v>195</v>
      </c>
      <c r="L46" s="104">
        <v>43038</v>
      </c>
      <c r="M46" s="104">
        <v>37612</v>
      </c>
    </row>
    <row r="47" spans="1:13" x14ac:dyDescent="0.25">
      <c r="A47" t="str">
        <f t="shared" si="0"/>
        <v>HDI SEGUROS45777</v>
      </c>
      <c r="B47" s="1" t="s">
        <v>98</v>
      </c>
      <c r="C47" s="34">
        <v>45777</v>
      </c>
      <c r="D47" s="104">
        <v>204502</v>
      </c>
      <c r="E47" s="104">
        <v>13888</v>
      </c>
      <c r="F47" s="104">
        <v>13514</v>
      </c>
      <c r="G47" s="104">
        <v>231904</v>
      </c>
      <c r="H47" s="21">
        <v>541804.03</v>
      </c>
      <c r="I47" s="21">
        <v>96984.4</v>
      </c>
      <c r="J47" s="104">
        <v>444820</v>
      </c>
      <c r="K47" s="104">
        <v>34786</v>
      </c>
      <c r="L47" s="104">
        <v>479605</v>
      </c>
      <c r="M47" s="104">
        <v>247701</v>
      </c>
    </row>
    <row r="48" spans="1:13" x14ac:dyDescent="0.25">
      <c r="A48" t="str">
        <f t="shared" si="0"/>
        <v>HDI SEGUROS45808</v>
      </c>
      <c r="B48" s="1" t="s">
        <v>98</v>
      </c>
      <c r="C48" s="34">
        <v>45808</v>
      </c>
      <c r="D48" s="104">
        <v>204071</v>
      </c>
      <c r="E48" s="104">
        <v>12391</v>
      </c>
      <c r="F48" s="104">
        <v>13716</v>
      </c>
      <c r="G48" s="104">
        <v>230177</v>
      </c>
      <c r="H48" s="21">
        <v>554462.66</v>
      </c>
      <c r="I48" s="21">
        <v>96422.3</v>
      </c>
      <c r="J48" s="104">
        <v>458040</v>
      </c>
      <c r="K48" s="104">
        <v>34527</v>
      </c>
      <c r="L48" s="104">
        <v>492567</v>
      </c>
      <c r="M48" s="104">
        <v>262390</v>
      </c>
    </row>
    <row r="49" spans="1:13" x14ac:dyDescent="0.25">
      <c r="A49" t="str">
        <f t="shared" si="0"/>
        <v>HDI SEGUROS45838</v>
      </c>
      <c r="B49" s="1" t="s">
        <v>98</v>
      </c>
      <c r="C49" s="34">
        <v>45838</v>
      </c>
      <c r="D49" s="104">
        <v>206355</v>
      </c>
      <c r="E49" s="104">
        <v>14330</v>
      </c>
      <c r="F49" s="104">
        <v>13249</v>
      </c>
      <c r="G49" s="104">
        <v>233934</v>
      </c>
      <c r="H49" s="21">
        <v>566070.54</v>
      </c>
      <c r="I49" s="21">
        <v>95516.5</v>
      </c>
      <c r="J49" s="104">
        <v>470554</v>
      </c>
      <c r="K49" s="104">
        <v>35090</v>
      </c>
      <c r="L49" s="104">
        <v>505644</v>
      </c>
      <c r="M49" s="104">
        <v>271710</v>
      </c>
    </row>
    <row r="50" spans="1:13" x14ac:dyDescent="0.25">
      <c r="A50" t="str">
        <f t="shared" si="0"/>
        <v>MAPFRE45777</v>
      </c>
      <c r="B50" s="1" t="s">
        <v>12</v>
      </c>
      <c r="C50" s="34">
        <v>45777</v>
      </c>
      <c r="D50" s="104">
        <v>166315</v>
      </c>
      <c r="E50" s="104">
        <v>20773</v>
      </c>
      <c r="F50" s="104">
        <v>42355</v>
      </c>
      <c r="G50" s="104">
        <v>229443</v>
      </c>
      <c r="H50" s="21">
        <v>512385.6</v>
      </c>
      <c r="I50" s="21">
        <v>141028.96</v>
      </c>
      <c r="J50" s="104">
        <v>371357</v>
      </c>
      <c r="K50" s="104">
        <v>34416</v>
      </c>
      <c r="L50" s="104">
        <v>405773</v>
      </c>
      <c r="M50" s="104">
        <v>176330</v>
      </c>
    </row>
    <row r="51" spans="1:13" x14ac:dyDescent="0.25">
      <c r="A51" t="str">
        <f t="shared" si="0"/>
        <v>MAPFRE45808</v>
      </c>
      <c r="B51" s="1" t="s">
        <v>12</v>
      </c>
      <c r="C51" s="34">
        <v>45808</v>
      </c>
      <c r="D51" s="104">
        <v>203855</v>
      </c>
      <c r="E51" s="104">
        <v>21702</v>
      </c>
      <c r="F51" s="104">
        <v>40325</v>
      </c>
      <c r="G51" s="104">
        <v>265882</v>
      </c>
      <c r="H51" s="21">
        <v>522275</v>
      </c>
      <c r="I51" s="21">
        <v>139575.5</v>
      </c>
      <c r="J51" s="104">
        <v>382699</v>
      </c>
      <c r="K51" s="104">
        <v>39882</v>
      </c>
      <c r="L51" s="104">
        <v>422582</v>
      </c>
      <c r="M51" s="104">
        <v>156700</v>
      </c>
    </row>
    <row r="52" spans="1:13" x14ac:dyDescent="0.25">
      <c r="A52" t="str">
        <f t="shared" si="0"/>
        <v>MAPFRE45838</v>
      </c>
      <c r="B52" s="1" t="s">
        <v>12</v>
      </c>
      <c r="C52" s="34">
        <v>45838</v>
      </c>
      <c r="D52" s="104">
        <v>199742</v>
      </c>
      <c r="E52" s="104">
        <v>19058</v>
      </c>
      <c r="F52" s="104">
        <v>40575</v>
      </c>
      <c r="G52" s="104">
        <v>259374</v>
      </c>
      <c r="H52" s="21">
        <v>532189.62</v>
      </c>
      <c r="I52" s="21">
        <v>133199.29999999999</v>
      </c>
      <c r="J52" s="104">
        <v>398990</v>
      </c>
      <c r="K52" s="104">
        <v>38906</v>
      </c>
      <c r="L52" s="104">
        <v>437896</v>
      </c>
      <c r="M52" s="104">
        <v>178522</v>
      </c>
    </row>
    <row r="53" spans="1:13" x14ac:dyDescent="0.25">
      <c r="A53" t="str">
        <f t="shared" si="0"/>
        <v>MUNDIAL45777</v>
      </c>
      <c r="B53" s="1" t="s">
        <v>13</v>
      </c>
      <c r="C53" s="34">
        <v>45777</v>
      </c>
      <c r="D53" s="104">
        <v>160068</v>
      </c>
      <c r="E53" s="104">
        <v>12521</v>
      </c>
      <c r="F53" s="104">
        <v>3812</v>
      </c>
      <c r="G53" s="104">
        <v>176401</v>
      </c>
      <c r="H53" s="21">
        <v>253090.21</v>
      </c>
      <c r="I53" s="21">
        <v>23308.42</v>
      </c>
      <c r="J53" s="104">
        <v>229782</v>
      </c>
      <c r="K53" s="104">
        <v>468</v>
      </c>
      <c r="L53" s="104">
        <v>230250</v>
      </c>
      <c r="M53" s="104">
        <v>53849</v>
      </c>
    </row>
    <row r="54" spans="1:13" x14ac:dyDescent="0.25">
      <c r="A54" t="str">
        <f t="shared" si="0"/>
        <v>MUNDIAL45808</v>
      </c>
      <c r="B54" s="1" t="s">
        <v>13</v>
      </c>
      <c r="C54" s="34">
        <v>45808</v>
      </c>
      <c r="D54" s="104">
        <v>160647</v>
      </c>
      <c r="E54" s="104">
        <v>12989</v>
      </c>
      <c r="F54" s="104">
        <v>4551</v>
      </c>
      <c r="G54" s="104">
        <v>178187</v>
      </c>
      <c r="H54" s="21">
        <v>258763.51</v>
      </c>
      <c r="I54" s="21">
        <v>22443.55</v>
      </c>
      <c r="J54" s="104">
        <v>236320</v>
      </c>
      <c r="K54" s="104">
        <v>468</v>
      </c>
      <c r="L54" s="104">
        <v>236788</v>
      </c>
      <c r="M54" s="104">
        <v>58601</v>
      </c>
    </row>
    <row r="55" spans="1:13" x14ac:dyDescent="0.25">
      <c r="A55" t="str">
        <f t="shared" si="0"/>
        <v>MUNDIAL45838</v>
      </c>
      <c r="B55" s="1" t="s">
        <v>13</v>
      </c>
      <c r="C55" s="34">
        <v>45838</v>
      </c>
      <c r="D55" s="104">
        <v>162877</v>
      </c>
      <c r="E55" s="104">
        <v>13300</v>
      </c>
      <c r="F55" s="104">
        <v>4302</v>
      </c>
      <c r="G55" s="104">
        <v>180478</v>
      </c>
      <c r="H55" s="21">
        <v>240191.88</v>
      </c>
      <c r="I55" s="21">
        <v>21566.94</v>
      </c>
      <c r="J55" s="104">
        <v>218625</v>
      </c>
      <c r="K55" s="104">
        <v>468</v>
      </c>
      <c r="L55" s="104">
        <v>219093</v>
      </c>
      <c r="M55" s="104">
        <v>38615</v>
      </c>
    </row>
    <row r="56" spans="1:13" x14ac:dyDescent="0.25">
      <c r="A56" t="str">
        <f t="shared" si="0"/>
        <v>NACIONAL45777</v>
      </c>
      <c r="B56" s="1" t="s">
        <v>14</v>
      </c>
      <c r="C56" s="34">
        <v>45777</v>
      </c>
      <c r="D56" s="104">
        <v>14430</v>
      </c>
      <c r="E56" s="104">
        <v>4853</v>
      </c>
      <c r="F56" s="104">
        <v>1290</v>
      </c>
      <c r="G56" s="104">
        <v>20573</v>
      </c>
      <c r="H56" s="21">
        <v>100370.18</v>
      </c>
      <c r="I56" s="21">
        <v>1901.49</v>
      </c>
      <c r="J56" s="104">
        <v>98469</v>
      </c>
      <c r="K56" s="104">
        <v>0</v>
      </c>
      <c r="L56" s="104">
        <v>98469</v>
      </c>
      <c r="M56" s="104">
        <v>77895</v>
      </c>
    </row>
    <row r="57" spans="1:13" x14ac:dyDescent="0.25">
      <c r="A57" t="str">
        <f t="shared" si="0"/>
        <v>NACIONAL45808</v>
      </c>
      <c r="B57" s="1" t="s">
        <v>14</v>
      </c>
      <c r="C57" s="34">
        <v>45808</v>
      </c>
      <c r="D57" s="104">
        <v>14409</v>
      </c>
      <c r="E57" s="104">
        <v>4892</v>
      </c>
      <c r="F57" s="104">
        <v>1524</v>
      </c>
      <c r="G57" s="104">
        <v>20825</v>
      </c>
      <c r="H57" s="21">
        <v>101873.33</v>
      </c>
      <c r="I57" s="21">
        <v>1901.49</v>
      </c>
      <c r="J57" s="104">
        <v>99972</v>
      </c>
      <c r="K57" s="104">
        <v>0</v>
      </c>
      <c r="L57" s="104">
        <v>99972</v>
      </c>
      <c r="M57" s="104">
        <v>79146</v>
      </c>
    </row>
    <row r="58" spans="1:13" x14ac:dyDescent="0.25">
      <c r="A58" t="str">
        <f t="shared" si="0"/>
        <v>NACIONAL45838</v>
      </c>
      <c r="B58" s="1" t="s">
        <v>14</v>
      </c>
      <c r="C58" s="34">
        <v>45838</v>
      </c>
      <c r="D58" s="104">
        <v>14724</v>
      </c>
      <c r="E58" s="104">
        <v>5641</v>
      </c>
      <c r="F58" s="104">
        <v>1801</v>
      </c>
      <c r="G58" s="104">
        <v>22166</v>
      </c>
      <c r="H58" s="21">
        <v>103324.88</v>
      </c>
      <c r="I58" s="21">
        <v>1901.49</v>
      </c>
      <c r="J58" s="104">
        <v>101423</v>
      </c>
      <c r="K58" s="104">
        <v>0</v>
      </c>
      <c r="L58" s="104">
        <v>101423</v>
      </c>
      <c r="M58" s="104">
        <v>79257</v>
      </c>
    </row>
    <row r="59" spans="1:13" x14ac:dyDescent="0.25">
      <c r="A59" t="str">
        <f t="shared" ref="A59:A82" si="1">+B59&amp;C59</f>
        <v>PREVISORA45777</v>
      </c>
      <c r="B59" s="1" t="s">
        <v>15</v>
      </c>
      <c r="C59" s="34">
        <v>45777</v>
      </c>
      <c r="D59" s="104">
        <v>420298</v>
      </c>
      <c r="E59" s="104">
        <v>40898</v>
      </c>
      <c r="F59" s="104">
        <v>74523</v>
      </c>
      <c r="G59" s="104">
        <v>535719</v>
      </c>
      <c r="H59" s="21">
        <v>853933.52</v>
      </c>
      <c r="I59" s="21">
        <v>168440.68</v>
      </c>
      <c r="J59" s="104">
        <v>685493</v>
      </c>
      <c r="K59" s="104">
        <v>0</v>
      </c>
      <c r="L59" s="104">
        <v>685493</v>
      </c>
      <c r="M59" s="104">
        <v>149774</v>
      </c>
    </row>
    <row r="60" spans="1:13" x14ac:dyDescent="0.25">
      <c r="A60" t="str">
        <f t="shared" si="1"/>
        <v>PREVISORA45808</v>
      </c>
      <c r="B60" s="1" t="s">
        <v>15</v>
      </c>
      <c r="C60" s="34">
        <v>45808</v>
      </c>
      <c r="D60" s="104">
        <v>424070</v>
      </c>
      <c r="E60" s="104">
        <v>39980</v>
      </c>
      <c r="F60" s="104">
        <v>73152</v>
      </c>
      <c r="G60" s="104">
        <v>537203</v>
      </c>
      <c r="H60" s="21">
        <v>864671.47</v>
      </c>
      <c r="I60" s="21">
        <v>168590.36</v>
      </c>
      <c r="J60" s="104">
        <v>696081</v>
      </c>
      <c r="K60" s="104">
        <v>0</v>
      </c>
      <c r="L60" s="104">
        <v>696081</v>
      </c>
      <c r="M60" s="104">
        <v>158878</v>
      </c>
    </row>
    <row r="61" spans="1:13" x14ac:dyDescent="0.25">
      <c r="A61" t="str">
        <f t="shared" si="1"/>
        <v>PREVISORA45838</v>
      </c>
      <c r="B61" s="1" t="s">
        <v>15</v>
      </c>
      <c r="C61" s="34">
        <v>45838</v>
      </c>
      <c r="D61" s="104">
        <v>412888</v>
      </c>
      <c r="E61" s="104">
        <v>40462</v>
      </c>
      <c r="F61" s="104">
        <v>75182</v>
      </c>
      <c r="G61" s="104">
        <v>528532</v>
      </c>
      <c r="H61" s="21">
        <v>882602.57</v>
      </c>
      <c r="I61" s="21">
        <v>170832.27</v>
      </c>
      <c r="J61" s="104">
        <v>711770</v>
      </c>
      <c r="K61" s="104">
        <v>0</v>
      </c>
      <c r="L61" s="104">
        <v>711770</v>
      </c>
      <c r="M61" s="104">
        <v>183238</v>
      </c>
    </row>
    <row r="62" spans="1:13" x14ac:dyDescent="0.25">
      <c r="A62" t="str">
        <f t="shared" si="1"/>
        <v>QUALITAS45777</v>
      </c>
      <c r="B62" s="1" t="s">
        <v>117</v>
      </c>
      <c r="C62" s="34">
        <v>45777</v>
      </c>
      <c r="D62" s="104">
        <v>129</v>
      </c>
      <c r="E62" s="104">
        <v>89</v>
      </c>
      <c r="F62" s="104">
        <v>64</v>
      </c>
      <c r="G62" s="104">
        <v>282</v>
      </c>
      <c r="H62" s="21">
        <v>37941.43</v>
      </c>
      <c r="I62" s="21">
        <v>7123.15</v>
      </c>
      <c r="J62" s="104">
        <v>30818</v>
      </c>
      <c r="K62" s="104">
        <v>0</v>
      </c>
      <c r="L62" s="104">
        <v>30818</v>
      </c>
      <c r="M62" s="104">
        <v>30536</v>
      </c>
    </row>
    <row r="63" spans="1:13" x14ac:dyDescent="0.25">
      <c r="A63" t="str">
        <f t="shared" si="1"/>
        <v>QUALITAS45808</v>
      </c>
      <c r="B63" s="1" t="s">
        <v>117</v>
      </c>
      <c r="C63" s="34">
        <v>45808</v>
      </c>
      <c r="D63" s="104">
        <v>234</v>
      </c>
      <c r="E63" s="104">
        <v>89</v>
      </c>
      <c r="F63" s="104">
        <v>62</v>
      </c>
      <c r="G63" s="104">
        <v>386</v>
      </c>
      <c r="H63" s="21">
        <v>37946.78</v>
      </c>
      <c r="I63" s="21">
        <v>8261.8799999999992</v>
      </c>
      <c r="J63" s="104">
        <v>29685</v>
      </c>
      <c r="K63" s="104">
        <v>0</v>
      </c>
      <c r="L63" s="104">
        <v>29685</v>
      </c>
      <c r="M63" s="104">
        <v>29299</v>
      </c>
    </row>
    <row r="64" spans="1:13" x14ac:dyDescent="0.25">
      <c r="A64" t="str">
        <f t="shared" si="1"/>
        <v>QUALITAS45838</v>
      </c>
      <c r="B64" s="1" t="s">
        <v>117</v>
      </c>
      <c r="C64" s="34">
        <v>45838</v>
      </c>
      <c r="D64" s="104">
        <v>360</v>
      </c>
      <c r="E64" s="104">
        <v>134</v>
      </c>
      <c r="F64" s="104">
        <v>92</v>
      </c>
      <c r="G64" s="104">
        <v>586</v>
      </c>
      <c r="H64" s="21">
        <v>47916.32</v>
      </c>
      <c r="I64" s="21">
        <v>9168.85</v>
      </c>
      <c r="J64" s="104">
        <v>38747</v>
      </c>
      <c r="K64" s="104">
        <v>0</v>
      </c>
      <c r="L64" s="104">
        <v>38747</v>
      </c>
      <c r="M64" s="104">
        <v>38162</v>
      </c>
    </row>
    <row r="65" spans="1:13" x14ac:dyDescent="0.25">
      <c r="A65" t="str">
        <f t="shared" si="1"/>
        <v>SBS SEGUROS45777</v>
      </c>
      <c r="B65" s="1" t="s">
        <v>96</v>
      </c>
      <c r="C65" s="34">
        <v>45777</v>
      </c>
      <c r="D65" s="104">
        <v>123086</v>
      </c>
      <c r="E65" s="104">
        <v>9176</v>
      </c>
      <c r="F65" s="104">
        <v>38890</v>
      </c>
      <c r="G65" s="104">
        <v>171152</v>
      </c>
      <c r="H65" s="21">
        <v>302369.26</v>
      </c>
      <c r="I65" s="21">
        <v>38926.519999999997</v>
      </c>
      <c r="J65" s="104">
        <v>263443</v>
      </c>
      <c r="K65" s="104">
        <v>11221</v>
      </c>
      <c r="L65" s="104">
        <v>274664</v>
      </c>
      <c r="M65" s="104">
        <v>103512</v>
      </c>
    </row>
    <row r="66" spans="1:13" x14ac:dyDescent="0.25">
      <c r="A66" t="str">
        <f t="shared" si="1"/>
        <v>SBS SEGUROS45808</v>
      </c>
      <c r="B66" s="1" t="s">
        <v>96</v>
      </c>
      <c r="C66" s="34">
        <v>45808</v>
      </c>
      <c r="D66" s="104">
        <v>125719</v>
      </c>
      <c r="E66" s="104">
        <v>10649</v>
      </c>
      <c r="F66" s="104">
        <v>39015</v>
      </c>
      <c r="G66" s="104">
        <v>175383</v>
      </c>
      <c r="H66" s="21">
        <v>309013.57</v>
      </c>
      <c r="I66" s="21">
        <v>38651.25</v>
      </c>
      <c r="J66" s="104">
        <v>270362</v>
      </c>
      <c r="K66" s="104">
        <v>10726</v>
      </c>
      <c r="L66" s="104">
        <v>281089</v>
      </c>
      <c r="M66" s="104">
        <v>105706</v>
      </c>
    </row>
    <row r="67" spans="1:13" x14ac:dyDescent="0.25">
      <c r="A67" t="str">
        <f t="shared" si="1"/>
        <v>SBS SEGUROS45838</v>
      </c>
      <c r="B67" s="1" t="s">
        <v>96</v>
      </c>
      <c r="C67" s="34">
        <v>45838</v>
      </c>
      <c r="D67" s="104">
        <v>127199</v>
      </c>
      <c r="E67" s="104">
        <v>8565</v>
      </c>
      <c r="F67" s="104">
        <v>42305</v>
      </c>
      <c r="G67" s="104">
        <v>178069</v>
      </c>
      <c r="H67" s="21">
        <v>311850.43</v>
      </c>
      <c r="I67" s="21">
        <v>39168.53</v>
      </c>
      <c r="J67" s="104">
        <v>272682</v>
      </c>
      <c r="K67" s="104">
        <v>10949</v>
      </c>
      <c r="L67" s="104">
        <v>283631</v>
      </c>
      <c r="M67" s="104">
        <v>105562</v>
      </c>
    </row>
    <row r="68" spans="1:13" x14ac:dyDescent="0.25">
      <c r="A68" t="str">
        <f t="shared" si="1"/>
        <v>SEGUREXPO45777</v>
      </c>
      <c r="B68" s="1" t="s">
        <v>16</v>
      </c>
      <c r="C68" s="34">
        <v>45777</v>
      </c>
      <c r="D68" s="104">
        <v>6728</v>
      </c>
      <c r="E68" s="104">
        <v>2359</v>
      </c>
      <c r="F68" s="104">
        <v>1274</v>
      </c>
      <c r="G68" s="104">
        <v>10361</v>
      </c>
      <c r="H68" s="21">
        <v>34495.449999999997</v>
      </c>
      <c r="I68" s="21">
        <v>1365.4</v>
      </c>
      <c r="J68" s="104">
        <v>33130</v>
      </c>
      <c r="K68" s="104">
        <v>0</v>
      </c>
      <c r="L68" s="104">
        <v>33130</v>
      </c>
      <c r="M68" s="104">
        <v>22769</v>
      </c>
    </row>
    <row r="69" spans="1:13" x14ac:dyDescent="0.25">
      <c r="A69" t="str">
        <f t="shared" si="1"/>
        <v>SEGUREXPO45808</v>
      </c>
      <c r="B69" s="1" t="s">
        <v>16</v>
      </c>
      <c r="C69" s="34">
        <v>45808</v>
      </c>
      <c r="D69" s="104">
        <v>6870</v>
      </c>
      <c r="E69" s="104">
        <v>2318</v>
      </c>
      <c r="F69" s="104">
        <v>1153</v>
      </c>
      <c r="G69" s="104">
        <v>10342</v>
      </c>
      <c r="H69" s="21">
        <v>33984.230000000003</v>
      </c>
      <c r="I69" s="21">
        <v>1365.4</v>
      </c>
      <c r="J69" s="104">
        <v>32619</v>
      </c>
      <c r="K69" s="104">
        <v>0</v>
      </c>
      <c r="L69" s="104">
        <v>32619</v>
      </c>
      <c r="M69" s="104">
        <v>22277</v>
      </c>
    </row>
    <row r="70" spans="1:13" x14ac:dyDescent="0.25">
      <c r="A70" t="str">
        <f t="shared" si="1"/>
        <v>SEGUREXPO45838</v>
      </c>
      <c r="B70" s="1" t="s">
        <v>16</v>
      </c>
      <c r="C70" s="34">
        <v>45838</v>
      </c>
      <c r="D70" s="104">
        <v>6912</v>
      </c>
      <c r="E70" s="104">
        <v>2428</v>
      </c>
      <c r="F70" s="104">
        <v>1173</v>
      </c>
      <c r="G70" s="104">
        <v>10514</v>
      </c>
      <c r="H70" s="21">
        <v>33386.949999999997</v>
      </c>
      <c r="I70" s="21">
        <v>1365.4</v>
      </c>
      <c r="J70" s="104">
        <v>32022</v>
      </c>
      <c r="K70" s="104">
        <v>0</v>
      </c>
      <c r="L70" s="104">
        <v>32022</v>
      </c>
      <c r="M70" s="104">
        <v>21508</v>
      </c>
    </row>
    <row r="71" spans="1:13" x14ac:dyDescent="0.25">
      <c r="A71" t="str">
        <f t="shared" si="1"/>
        <v>SOLIDARIA45777</v>
      </c>
      <c r="B71" s="1" t="s">
        <v>17</v>
      </c>
      <c r="C71" s="34">
        <v>45777</v>
      </c>
      <c r="D71" s="104">
        <v>84539</v>
      </c>
      <c r="E71" s="104">
        <v>7663</v>
      </c>
      <c r="F71" s="104">
        <v>0</v>
      </c>
      <c r="G71" s="104">
        <v>92202</v>
      </c>
      <c r="H71" s="21">
        <v>369984.88</v>
      </c>
      <c r="I71" s="21">
        <v>7684.48</v>
      </c>
      <c r="J71" s="104">
        <v>362300</v>
      </c>
      <c r="K71" s="104">
        <v>0</v>
      </c>
      <c r="L71" s="104">
        <v>362300</v>
      </c>
      <c r="M71" s="104">
        <v>270098</v>
      </c>
    </row>
    <row r="72" spans="1:13" x14ac:dyDescent="0.25">
      <c r="A72" t="str">
        <f t="shared" si="1"/>
        <v>SOLIDARIA45808</v>
      </c>
      <c r="B72" s="1" t="s">
        <v>17</v>
      </c>
      <c r="C72" s="34">
        <v>45808</v>
      </c>
      <c r="D72" s="104">
        <v>83493</v>
      </c>
      <c r="E72" s="104">
        <v>7481</v>
      </c>
      <c r="F72" s="104">
        <v>0</v>
      </c>
      <c r="G72" s="104">
        <v>90974</v>
      </c>
      <c r="H72" s="21">
        <v>372500.43</v>
      </c>
      <c r="I72" s="21">
        <v>7684.48</v>
      </c>
      <c r="J72" s="104">
        <v>364816</v>
      </c>
      <c r="K72" s="104">
        <v>0</v>
      </c>
      <c r="L72" s="104">
        <v>364816</v>
      </c>
      <c r="M72" s="104">
        <v>273842</v>
      </c>
    </row>
    <row r="73" spans="1:13" x14ac:dyDescent="0.25">
      <c r="A73" t="str">
        <f t="shared" si="1"/>
        <v>SOLIDARIA45838</v>
      </c>
      <c r="B73" s="1" t="s">
        <v>17</v>
      </c>
      <c r="C73" s="34">
        <v>45838</v>
      </c>
      <c r="D73" s="104">
        <v>83081</v>
      </c>
      <c r="E73" s="104">
        <v>7499</v>
      </c>
      <c r="F73" s="104">
        <v>0</v>
      </c>
      <c r="G73" s="104">
        <v>90581</v>
      </c>
      <c r="H73" s="21">
        <v>378126.95</v>
      </c>
      <c r="I73" s="21">
        <v>7684.48</v>
      </c>
      <c r="J73" s="104">
        <v>370442</v>
      </c>
      <c r="K73" s="104">
        <v>0</v>
      </c>
      <c r="L73" s="104">
        <v>370442</v>
      </c>
      <c r="M73" s="104">
        <v>279862</v>
      </c>
    </row>
    <row r="74" spans="1:13" x14ac:dyDescent="0.25">
      <c r="A74" t="str">
        <f t="shared" si="1"/>
        <v>SOLUNION45777</v>
      </c>
      <c r="B74" s="1" t="s">
        <v>18</v>
      </c>
      <c r="C74" s="34">
        <v>45777</v>
      </c>
      <c r="D74" s="104">
        <v>9725</v>
      </c>
      <c r="E74" s="104">
        <v>1218</v>
      </c>
      <c r="F74" s="104">
        <v>1665</v>
      </c>
      <c r="G74" s="104">
        <v>12608</v>
      </c>
      <c r="H74" s="21">
        <v>52247.77</v>
      </c>
      <c r="I74" s="21">
        <v>559.65</v>
      </c>
      <c r="J74" s="104">
        <v>51688</v>
      </c>
      <c r="K74" s="104">
        <v>267</v>
      </c>
      <c r="L74" s="104">
        <v>51956</v>
      </c>
      <c r="M74" s="104">
        <v>39347</v>
      </c>
    </row>
    <row r="75" spans="1:13" x14ac:dyDescent="0.25">
      <c r="A75" t="str">
        <f t="shared" si="1"/>
        <v>SOLUNION45808</v>
      </c>
      <c r="B75" s="1" t="s">
        <v>18</v>
      </c>
      <c r="C75" s="34">
        <v>45808</v>
      </c>
      <c r="D75" s="104">
        <v>9877</v>
      </c>
      <c r="E75" s="104">
        <v>1376</v>
      </c>
      <c r="F75" s="104">
        <v>1753</v>
      </c>
      <c r="G75" s="104">
        <v>13005</v>
      </c>
      <c r="H75" s="21">
        <v>51646.5</v>
      </c>
      <c r="I75" s="21">
        <v>559.65</v>
      </c>
      <c r="J75" s="104">
        <v>51087</v>
      </c>
      <c r="K75" s="104">
        <v>267</v>
      </c>
      <c r="L75" s="104">
        <v>51354</v>
      </c>
      <c r="M75" s="104">
        <v>38349</v>
      </c>
    </row>
    <row r="76" spans="1:13" x14ac:dyDescent="0.25">
      <c r="A76" t="str">
        <f t="shared" si="1"/>
        <v>SOLUNION45838</v>
      </c>
      <c r="B76" s="1" t="s">
        <v>18</v>
      </c>
      <c r="C76" s="34">
        <v>45838</v>
      </c>
      <c r="D76" s="104">
        <v>10138</v>
      </c>
      <c r="E76" s="104">
        <v>1036</v>
      </c>
      <c r="F76" s="104">
        <v>1683</v>
      </c>
      <c r="G76" s="104">
        <v>12858</v>
      </c>
      <c r="H76" s="21">
        <v>52567.87</v>
      </c>
      <c r="I76" s="21">
        <v>559.65</v>
      </c>
      <c r="J76" s="104">
        <v>52008</v>
      </c>
      <c r="K76" s="104">
        <v>267</v>
      </c>
      <c r="L76" s="104">
        <v>52276</v>
      </c>
      <c r="M76" s="104">
        <v>39417</v>
      </c>
    </row>
    <row r="77" spans="1:13" x14ac:dyDescent="0.25">
      <c r="A77" t="str">
        <f t="shared" si="1"/>
        <v>SURAMERICANA45777</v>
      </c>
      <c r="B77" s="1" t="s">
        <v>19</v>
      </c>
      <c r="C77" s="34">
        <v>45777</v>
      </c>
      <c r="D77" s="104">
        <v>400759</v>
      </c>
      <c r="E77" s="104">
        <v>56322</v>
      </c>
      <c r="F77" s="104">
        <v>40834</v>
      </c>
      <c r="G77" s="104">
        <v>497915</v>
      </c>
      <c r="H77" s="21">
        <v>914116.44</v>
      </c>
      <c r="I77" s="21">
        <v>178608.34</v>
      </c>
      <c r="J77" s="104">
        <v>735508</v>
      </c>
      <c r="K77" s="104">
        <v>0</v>
      </c>
      <c r="L77" s="104">
        <v>735508</v>
      </c>
      <c r="M77" s="104">
        <v>237593</v>
      </c>
    </row>
    <row r="78" spans="1:13" x14ac:dyDescent="0.25">
      <c r="A78" t="str">
        <f t="shared" si="1"/>
        <v>SURAMERICANA45808</v>
      </c>
      <c r="B78" s="1" t="s">
        <v>19</v>
      </c>
      <c r="C78" s="34">
        <v>45808</v>
      </c>
      <c r="D78" s="104">
        <v>397440</v>
      </c>
      <c r="E78" s="104">
        <v>51330</v>
      </c>
      <c r="F78" s="104">
        <v>40511</v>
      </c>
      <c r="G78" s="104">
        <v>489282</v>
      </c>
      <c r="H78" s="21">
        <v>931833.96</v>
      </c>
      <c r="I78" s="21">
        <v>177645.39</v>
      </c>
      <c r="J78" s="104">
        <v>754189</v>
      </c>
      <c r="K78" s="104">
        <v>0</v>
      </c>
      <c r="L78" s="104">
        <v>754189</v>
      </c>
      <c r="M78" s="104">
        <v>264907</v>
      </c>
    </row>
    <row r="79" spans="1:13" x14ac:dyDescent="0.25">
      <c r="A79" t="str">
        <f t="shared" si="1"/>
        <v>SURAMERICANA45838</v>
      </c>
      <c r="B79" s="1" t="s">
        <v>19</v>
      </c>
      <c r="C79" s="34">
        <v>45838</v>
      </c>
      <c r="D79" s="104">
        <v>385892</v>
      </c>
      <c r="E79" s="104">
        <v>58204</v>
      </c>
      <c r="F79" s="104">
        <v>39352</v>
      </c>
      <c r="G79" s="104">
        <v>483449</v>
      </c>
      <c r="H79" s="21">
        <v>941241.46</v>
      </c>
      <c r="I79" s="21">
        <v>176495.68</v>
      </c>
      <c r="J79" s="104">
        <v>764746</v>
      </c>
      <c r="K79" s="104">
        <v>0</v>
      </c>
      <c r="L79" s="104">
        <v>764746</v>
      </c>
      <c r="M79" s="104">
        <v>281297</v>
      </c>
    </row>
    <row r="80" spans="1:13" x14ac:dyDescent="0.25">
      <c r="A80" t="str">
        <f t="shared" si="1"/>
        <v>ZURICH45777</v>
      </c>
      <c r="B80" s="1" t="s">
        <v>20</v>
      </c>
      <c r="C80" s="34">
        <v>45777</v>
      </c>
      <c r="D80" s="104">
        <v>55532</v>
      </c>
      <c r="E80" s="104">
        <v>14569</v>
      </c>
      <c r="F80" s="104">
        <v>7040</v>
      </c>
      <c r="G80" s="104">
        <v>77141</v>
      </c>
      <c r="H80" s="21">
        <v>301707.78999999998</v>
      </c>
      <c r="I80" s="21">
        <v>206460.17</v>
      </c>
      <c r="J80" s="104">
        <v>95248</v>
      </c>
      <c r="K80" s="104">
        <v>11571</v>
      </c>
      <c r="L80" s="104">
        <v>106819</v>
      </c>
      <c r="M80" s="104">
        <v>29678</v>
      </c>
    </row>
    <row r="81" spans="1:13" x14ac:dyDescent="0.25">
      <c r="A81" t="str">
        <f t="shared" si="1"/>
        <v>ZURICH45808</v>
      </c>
      <c r="B81" s="1" t="s">
        <v>20</v>
      </c>
      <c r="C81" s="34">
        <v>45808</v>
      </c>
      <c r="D81" s="104">
        <v>54574</v>
      </c>
      <c r="E81" s="104">
        <v>13538</v>
      </c>
      <c r="F81" s="104">
        <v>6725</v>
      </c>
      <c r="G81" s="104">
        <v>74837</v>
      </c>
      <c r="H81" s="21">
        <v>301707.78999999998</v>
      </c>
      <c r="I81" s="21">
        <v>212444.14</v>
      </c>
      <c r="J81" s="104">
        <v>89264</v>
      </c>
      <c r="K81" s="104">
        <v>11226</v>
      </c>
      <c r="L81" s="104">
        <v>100489</v>
      </c>
      <c r="M81" s="104">
        <v>25652</v>
      </c>
    </row>
    <row r="82" spans="1:13" x14ac:dyDescent="0.25">
      <c r="A82" t="str">
        <f t="shared" si="1"/>
        <v>ZURICH45838</v>
      </c>
      <c r="B82" s="1" t="s">
        <v>20</v>
      </c>
      <c r="C82" s="34">
        <v>45838</v>
      </c>
      <c r="D82" s="104">
        <v>55699</v>
      </c>
      <c r="E82" s="104">
        <v>14811</v>
      </c>
      <c r="F82" s="104">
        <v>6574</v>
      </c>
      <c r="G82" s="104">
        <v>77084</v>
      </c>
      <c r="H82" s="21">
        <v>301707.78999999998</v>
      </c>
      <c r="I82" s="21">
        <v>213802.28</v>
      </c>
      <c r="J82" s="104">
        <v>87906</v>
      </c>
      <c r="K82" s="104">
        <v>11563</v>
      </c>
      <c r="L82" s="104">
        <v>99468</v>
      </c>
      <c r="M82" s="104">
        <v>22384</v>
      </c>
    </row>
    <row r="83" spans="1:13" x14ac:dyDescent="0.25">
      <c r="C83" s="70"/>
    </row>
    <row r="84" spans="1:13" x14ac:dyDescent="0.25">
      <c r="C84" s="70"/>
    </row>
    <row r="85" spans="1:13" x14ac:dyDescent="0.25">
      <c r="C85" s="70"/>
    </row>
    <row r="86" spans="1:13" x14ac:dyDescent="0.25">
      <c r="C86" s="70"/>
    </row>
    <row r="87" spans="1:13" x14ac:dyDescent="0.25">
      <c r="C87" s="70"/>
    </row>
    <row r="88" spans="1:13" x14ac:dyDescent="0.25">
      <c r="C88" s="70"/>
    </row>
    <row r="89" spans="1:13" x14ac:dyDescent="0.25">
      <c r="C89" s="70"/>
    </row>
    <row r="90" spans="1:13" x14ac:dyDescent="0.25">
      <c r="C90" s="70"/>
    </row>
    <row r="91" spans="1:13" x14ac:dyDescent="0.25">
      <c r="C91" s="70"/>
    </row>
    <row r="92" spans="1:13" x14ac:dyDescent="0.25">
      <c r="C92" s="70"/>
    </row>
    <row r="93" spans="1:13" x14ac:dyDescent="0.25">
      <c r="C93" s="70"/>
    </row>
    <row r="94" spans="1:13" x14ac:dyDescent="0.25">
      <c r="C94" s="70"/>
    </row>
    <row r="95" spans="1:13" x14ac:dyDescent="0.25">
      <c r="C95" s="70"/>
    </row>
    <row r="96" spans="1:1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37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45838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35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36</v>
      </c>
      <c r="B5" s="105" t="s">
        <v>38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42</v>
      </c>
      <c r="C6" s="17" t="s">
        <v>43</v>
      </c>
      <c r="D6" s="17" t="s">
        <v>44</v>
      </c>
      <c r="E6" s="18" t="s">
        <v>39</v>
      </c>
      <c r="F6" s="73" t="s">
        <v>100</v>
      </c>
      <c r="G6" s="73" t="s">
        <v>101</v>
      </c>
      <c r="H6" s="19" t="s">
        <v>102</v>
      </c>
      <c r="I6" s="17" t="s">
        <v>103</v>
      </c>
      <c r="J6" s="17" t="s">
        <v>40</v>
      </c>
      <c r="K6" s="20" t="s">
        <v>41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32583</v>
      </c>
      <c r="C7" s="52">
        <f>+IFERROR(VLOOKUP($A7&amp;$E$3,BasePA_GEN!$A$2:$K$835,5,0),"N.A.")</f>
        <v>5977</v>
      </c>
      <c r="D7" s="52">
        <f>+IFERROR(VLOOKUP($A7&amp;$E$3,BasePA_GEN!$A$2:$K$835,6,0),"N.A.")</f>
        <v>1504</v>
      </c>
      <c r="E7" s="57">
        <f>+IFERROR(VLOOKUP($A7&amp;$E$3,BasePA_GEN!$A$2:$K$835,7,0),"N.A.")</f>
        <v>40064</v>
      </c>
      <c r="F7" s="58">
        <f>+IFERROR(VLOOKUP($A7&amp;$E$3,BasePA_GEN!$A$2:$K$835,8,0),"N.A.")</f>
        <v>147950.78</v>
      </c>
      <c r="G7" s="58">
        <f>+IFERROR(VLOOKUP($A7&amp;$E$3,BasePA_GEN!$A$2:$K$835,9,0),"N.A.")</f>
        <v>45997.5</v>
      </c>
      <c r="H7" s="58">
        <f>+IFERROR(VLOOKUP($A7&amp;$E$3,BasePA_GEN!$A$2:$K$835,10,0),"N.A.")</f>
        <v>101953</v>
      </c>
      <c r="I7" s="63">
        <f>+IFERROR(VLOOKUP($A7&amp;$E$3,BasePA_GEN!$A$2:$M$835,11,0),"N.A.")</f>
        <v>0</v>
      </c>
      <c r="J7" s="63">
        <f>+IFERROR(VLOOKUP($A7&amp;$E$3,BasePA_GEN!$A$2:$M$835,12,0),"N.A.")</f>
        <v>101953</v>
      </c>
      <c r="K7" s="59">
        <f>+IFERROR(VLOOKUP($A7&amp;$E$3,BasePA_GEN!$A$2:$M$835,13,0),"N.A.")</f>
        <v>61889</v>
      </c>
      <c r="U7" s="27"/>
      <c r="V7" s="27"/>
    </row>
    <row r="8" spans="1:22" ht="24.75" customHeight="1" x14ac:dyDescent="0.2">
      <c r="A8" s="14" t="s">
        <v>93</v>
      </c>
      <c r="B8" s="49">
        <f>+IFERROR(VLOOKUP($A8&amp;$E$3,BasePA_GEN!$A$2:$K$835,4,0),"N.A.")</f>
        <v>183751</v>
      </c>
      <c r="C8" s="52">
        <f>+IFERROR(VLOOKUP($A8&amp;$E$3,BasePA_GEN!$A$2:$K$835,5,0),"N.A.")</f>
        <v>7498</v>
      </c>
      <c r="D8" s="52">
        <f>+IFERROR(VLOOKUP($A8&amp;$E$3,BasePA_GEN!$A$2:$K$835,6,0),"N.A.")</f>
        <v>1887</v>
      </c>
      <c r="E8" s="57">
        <f>+IFERROR(VLOOKUP($A8&amp;$E$3,BasePA_GEN!$A$2:$K$835,7,0),"N.A.")</f>
        <v>193137</v>
      </c>
      <c r="F8" s="58">
        <f>+IFERROR(VLOOKUP($A8&amp;$E$3,BasePA_GEN!$A$2:$K$835,8,0),"N.A.")</f>
        <v>379277.8</v>
      </c>
      <c r="G8" s="58">
        <f>+IFERROR(VLOOKUP($A8&amp;$E$3,BasePA_GEN!$A$2:$K$835,9,0),"N.A.")</f>
        <v>22141.37</v>
      </c>
      <c r="H8" s="58">
        <f>+IFERROR(VLOOKUP($A8&amp;$E$3,BasePA_GEN!$A$2:$K$835,10,0),"N.A.")</f>
        <v>357136</v>
      </c>
      <c r="I8" s="63">
        <f>+IFERROR(VLOOKUP($A8&amp;$E$3,BasePA_GEN!$A$2:$M$835,11,0),"N.A.")</f>
        <v>6574</v>
      </c>
      <c r="J8" s="63">
        <f>+IFERROR(VLOOKUP($A8&amp;$E$3,BasePA_GEN!$A$2:$M$835,12,0),"N.A.")</f>
        <v>363710</v>
      </c>
      <c r="K8" s="59">
        <f>+IFERROR(VLOOKUP($A8&amp;$E$3,BasePA_GEN!$A$2:$M$835,13,0),"N.A.")</f>
        <v>170573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320785</v>
      </c>
      <c r="C9" s="52">
        <f>+IFERROR(VLOOKUP($A9&amp;$E$3,BasePA_GEN!$A$2:$K$835,5,0),"N.A.")</f>
        <v>21655</v>
      </c>
      <c r="D9" s="52">
        <f>+IFERROR(VLOOKUP($A9&amp;$E$3,BasePA_GEN!$A$2:$K$835,6,0),"N.A.")</f>
        <v>21830</v>
      </c>
      <c r="E9" s="57">
        <f>+IFERROR(VLOOKUP($A9&amp;$E$3,BasePA_GEN!$A$2:$K$835,7,0),"N.A.")</f>
        <v>364271</v>
      </c>
      <c r="F9" s="58">
        <f>+IFERROR(VLOOKUP($A9&amp;$E$3,BasePA_GEN!$A$2:$K$835,8,0),"N.A.")</f>
        <v>547326.09</v>
      </c>
      <c r="G9" s="58">
        <f>+IFERROR(VLOOKUP($A9&amp;$E$3,BasePA_GEN!$A$2:$K$835,9,0),"N.A.")</f>
        <v>67754.12</v>
      </c>
      <c r="H9" s="58">
        <f>+IFERROR(VLOOKUP($A9&amp;$E$3,BasePA_GEN!$A$2:$K$835,10,0),"N.A.")</f>
        <v>479572</v>
      </c>
      <c r="I9" s="63">
        <f>+IFERROR(VLOOKUP($A9&amp;$E$3,BasePA_GEN!$A$2:$M$835,11,0),"N.A.")</f>
        <v>54641</v>
      </c>
      <c r="J9" s="63">
        <f>+IFERROR(VLOOKUP($A9&amp;$E$3,BasePA_GEN!$A$2:$M$835,12,0),"N.A.")</f>
        <v>534213</v>
      </c>
      <c r="K9" s="59">
        <f>+IFERROR(VLOOKUP($A9&amp;$E$3,BasePA_GEN!$A$2:$M$835,13,0),"N.A.")</f>
        <v>169942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28507</v>
      </c>
      <c r="C10" s="52">
        <f>+IFERROR(VLOOKUP($A10&amp;$E$3,BasePA_GEN!$A$2:$K$835,5,0),"N.A.")</f>
        <v>7481</v>
      </c>
      <c r="D10" s="52">
        <f>+IFERROR(VLOOKUP($A10&amp;$E$3,BasePA_GEN!$A$2:$K$835,6,0),"N.A.")</f>
        <v>1566</v>
      </c>
      <c r="E10" s="57">
        <f>+IFERROR(VLOOKUP($A10&amp;$E$3,BasePA_GEN!$A$2:$K$835,7,0),"N.A.")</f>
        <v>37554</v>
      </c>
      <c r="F10" s="58">
        <f>+IFERROR(VLOOKUP($A10&amp;$E$3,BasePA_GEN!$A$2:$K$835,8,0),"N.A.")</f>
        <v>169513.95</v>
      </c>
      <c r="G10" s="58">
        <f>+IFERROR(VLOOKUP($A10&amp;$E$3,BasePA_GEN!$A$2:$K$835,9,0),"N.A.")</f>
        <v>5769.53</v>
      </c>
      <c r="H10" s="58">
        <f>+IFERROR(VLOOKUP($A10&amp;$E$3,BasePA_GEN!$A$2:$K$835,10,0),"N.A.")</f>
        <v>163744</v>
      </c>
      <c r="I10" s="63">
        <f>+IFERROR(VLOOKUP($A10&amp;$E$3,BasePA_GEN!$A$2:$M$835,11,0),"N.A.")</f>
        <v>1604</v>
      </c>
      <c r="J10" s="63">
        <f>+IFERROR(VLOOKUP($A10&amp;$E$3,BasePA_GEN!$A$2:$M$835,12,0),"N.A.")</f>
        <v>165349</v>
      </c>
      <c r="K10" s="59">
        <f>+IFERROR(VLOOKUP($A10&amp;$E$3,BasePA_GEN!$A$2:$M$835,13,0),"N.A.")</f>
        <v>127795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14351</v>
      </c>
      <c r="C11" s="52">
        <f>+IFERROR(VLOOKUP($A11&amp;$E$3,BasePA_GEN!$A$2:$K$835,5,0),"N.A.")</f>
        <v>1053</v>
      </c>
      <c r="D11" s="52">
        <f>+IFERROR(VLOOKUP($A11&amp;$E$3,BasePA_GEN!$A$2:$K$835,6,0),"N.A.")</f>
        <v>4524</v>
      </c>
      <c r="E11" s="57">
        <f>+IFERROR(VLOOKUP($A11&amp;$E$3,BasePA_GEN!$A$2:$K$835,7,0),"N.A.")</f>
        <v>19927</v>
      </c>
      <c r="F11" s="58">
        <f>+IFERROR(VLOOKUP($A11&amp;$E$3,BasePA_GEN!$A$2:$K$835,8,0),"N.A.")</f>
        <v>41753.17</v>
      </c>
      <c r="G11" s="58">
        <f>+IFERROR(VLOOKUP($A11&amp;$E$3,BasePA_GEN!$A$2:$K$835,9,0),"N.A.")</f>
        <v>2739.37</v>
      </c>
      <c r="H11" s="58">
        <f>+IFERROR(VLOOKUP($A11&amp;$E$3,BasePA_GEN!$A$2:$K$835,10,0),"N.A.")</f>
        <v>39014</v>
      </c>
      <c r="I11" s="63">
        <f>+IFERROR(VLOOKUP($A11&amp;$E$3,BasePA_GEN!$A$2:$M$835,11,0),"N.A.")</f>
        <v>2739</v>
      </c>
      <c r="J11" s="63">
        <f>+IFERROR(VLOOKUP($A11&amp;$E$3,BasePA_GEN!$A$2:$M$835,12,0),"N.A.")</f>
        <v>41753</v>
      </c>
      <c r="K11" s="59">
        <f>+IFERROR(VLOOKUP($A11&amp;$E$3,BasePA_GEN!$A$2:$M$835,13,0),"N.A.")</f>
        <v>21826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229081</v>
      </c>
      <c r="C12" s="52">
        <f>+IFERROR(VLOOKUP($A12&amp;$E$3,BasePA_GEN!$A$2:$K$835,5,0),"N.A.")</f>
        <v>22259</v>
      </c>
      <c r="D12" s="52">
        <f>+IFERROR(VLOOKUP($A12&amp;$E$3,BasePA_GEN!$A$2:$K$835,6,0),"N.A.")</f>
        <v>50526</v>
      </c>
      <c r="E12" s="57">
        <f>+IFERROR(VLOOKUP($A12&amp;$E$3,BasePA_GEN!$A$2:$K$835,7,0),"N.A.")</f>
        <v>301865</v>
      </c>
      <c r="F12" s="58">
        <f>+IFERROR(VLOOKUP($A12&amp;$E$3,BasePA_GEN!$A$2:$K$835,8,0),"N.A.")</f>
        <v>1644820.2</v>
      </c>
      <c r="G12" s="58">
        <f>+IFERROR(VLOOKUP($A12&amp;$E$3,BasePA_GEN!$A$2:$K$835,9,0),"N.A.")</f>
        <v>1074075.07</v>
      </c>
      <c r="H12" s="58">
        <f>+IFERROR(VLOOKUP($A12&amp;$E$3,BasePA_GEN!$A$2:$K$835,10,0),"N.A.")</f>
        <v>570745</v>
      </c>
      <c r="I12" s="63">
        <f>+IFERROR(VLOOKUP($A12&amp;$E$3,BasePA_GEN!$A$2:$M$835,11,0),"N.A.")</f>
        <v>4391</v>
      </c>
      <c r="J12" s="63">
        <f>+IFERROR(VLOOKUP($A12&amp;$E$3,BasePA_GEN!$A$2:$M$835,12,0),"N.A.")</f>
        <v>575136</v>
      </c>
      <c r="K12" s="59">
        <f>+IFERROR(VLOOKUP($A12&amp;$E$3,BasePA_GEN!$A$2:$M$835,13,0),"N.A.")</f>
        <v>273270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224954</v>
      </c>
      <c r="C13" s="52">
        <f>+IFERROR(VLOOKUP($A13&amp;$E$3,BasePA_GEN!$A$2:$K$835,5,0),"N.A.")</f>
        <v>9337</v>
      </c>
      <c r="D13" s="52">
        <f>+IFERROR(VLOOKUP($A13&amp;$E$3,BasePA_GEN!$A$2:$K$835,6,0),"N.A.")</f>
        <v>8411</v>
      </c>
      <c r="E13" s="57">
        <f>+IFERROR(VLOOKUP($A13&amp;$E$3,BasePA_GEN!$A$2:$K$835,7,0),"N.A.")</f>
        <v>242702</v>
      </c>
      <c r="F13" s="58">
        <f>+IFERROR(VLOOKUP($A13&amp;$E$3,BasePA_GEN!$A$2:$K$835,8,0),"N.A.")</f>
        <v>475284.55</v>
      </c>
      <c r="G13" s="58">
        <f>+IFERROR(VLOOKUP($A13&amp;$E$3,BasePA_GEN!$A$2:$K$835,9,0),"N.A.")</f>
        <v>46799.74</v>
      </c>
      <c r="H13" s="58">
        <f>+IFERROR(VLOOKUP($A13&amp;$E$3,BasePA_GEN!$A$2:$K$835,10,0),"N.A.")</f>
        <v>428485</v>
      </c>
      <c r="I13" s="63">
        <f>+IFERROR(VLOOKUP($A13&amp;$E$3,BasePA_GEN!$A$2:$M$835,11,0),"N.A.")</f>
        <v>24067</v>
      </c>
      <c r="J13" s="63">
        <f>+IFERROR(VLOOKUP($A13&amp;$E$3,BasePA_GEN!$A$2:$M$835,12,0),"N.A.")</f>
        <v>452552</v>
      </c>
      <c r="K13" s="59">
        <f>+IFERROR(VLOOKUP($A13&amp;$E$3,BasePA_GEN!$A$2:$M$835,13,0),"N.A.")</f>
        <v>209850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76915</v>
      </c>
      <c r="C14" s="52">
        <f>+IFERROR(VLOOKUP($A14&amp;$E$3,BasePA_GEN!$A$2:$K$835,5,0),"N.A.")</f>
        <v>15700</v>
      </c>
      <c r="D14" s="52">
        <f>+IFERROR(VLOOKUP($A14&amp;$E$3,BasePA_GEN!$A$2:$K$835,6,0),"N.A.")</f>
        <v>56500</v>
      </c>
      <c r="E14" s="57">
        <f>+IFERROR(VLOOKUP($A14&amp;$E$3,BasePA_GEN!$A$2:$K$835,7,0),"N.A.")</f>
        <v>149116</v>
      </c>
      <c r="F14" s="58">
        <f>+IFERROR(VLOOKUP($A14&amp;$E$3,BasePA_GEN!$A$2:$K$835,8,0),"N.A.")</f>
        <v>320645.7</v>
      </c>
      <c r="G14" s="58">
        <f>+IFERROR(VLOOKUP($A14&amp;$E$3,BasePA_GEN!$A$2:$K$835,9,0),"N.A.")</f>
        <v>32244.63</v>
      </c>
      <c r="H14" s="58">
        <f>+IFERROR(VLOOKUP($A14&amp;$E$3,BasePA_GEN!$A$2:$K$835,10,0),"N.A.")</f>
        <v>288401</v>
      </c>
      <c r="I14" s="63">
        <f>+IFERROR(VLOOKUP($A14&amp;$E$3,BasePA_GEN!$A$2:$M$835,11,0),"N.A.")</f>
        <v>22367</v>
      </c>
      <c r="J14" s="63">
        <f>+IFERROR(VLOOKUP($A14&amp;$E$3,BasePA_GEN!$A$2:$M$835,12,0),"N.A.")</f>
        <v>310768</v>
      </c>
      <c r="K14" s="59">
        <f>+IFERROR(VLOOKUP($A14&amp;$E$3,BasePA_GEN!$A$2:$M$835,13,0),"N.A.")</f>
        <v>161653</v>
      </c>
      <c r="U14" s="27"/>
      <c r="V14" s="27"/>
    </row>
    <row r="15" spans="1:22" ht="24.75" customHeight="1" x14ac:dyDescent="0.2">
      <c r="A15" s="14" t="s">
        <v>94</v>
      </c>
      <c r="B15" s="49">
        <f>+IFERROR(VLOOKUP($A15&amp;$E$3,BasePA_GEN!$A$2:$K$835,4,0),"N.A.")</f>
        <v>2540</v>
      </c>
      <c r="C15" s="52">
        <f>+IFERROR(VLOOKUP($A15&amp;$E$3,BasePA_GEN!$A$2:$K$835,5,0),"N.A.")</f>
        <v>373</v>
      </c>
      <c r="D15" s="52">
        <f>+IFERROR(VLOOKUP($A15&amp;$E$3,BasePA_GEN!$A$2:$K$835,6,0),"N.A.")</f>
        <v>314</v>
      </c>
      <c r="E15" s="57">
        <f>+IFERROR(VLOOKUP($A15&amp;$E$3,BasePA_GEN!$A$2:$K$835,7,0),"N.A.")</f>
        <v>3226</v>
      </c>
      <c r="F15" s="58">
        <f>+IFERROR(VLOOKUP($A15&amp;$E$3,BasePA_GEN!$A$2:$K$835,8,0),"N.A.")</f>
        <v>27064.3</v>
      </c>
      <c r="G15" s="58">
        <f>+IFERROR(VLOOKUP($A15&amp;$E$3,BasePA_GEN!$A$2:$K$835,9,0),"N.A.")</f>
        <v>2596.62</v>
      </c>
      <c r="H15" s="58">
        <f>+IFERROR(VLOOKUP($A15&amp;$E$3,BasePA_GEN!$A$2:$K$835,10,0),"N.A.")</f>
        <v>24468</v>
      </c>
      <c r="I15" s="63">
        <f>+IFERROR(VLOOKUP($A15&amp;$E$3,BasePA_GEN!$A$2:$M$835,11,0),"N.A.")</f>
        <v>484</v>
      </c>
      <c r="J15" s="63">
        <f>+IFERROR(VLOOKUP($A15&amp;$E$3,BasePA_GEN!$A$2:$M$835,12,0),"N.A.")</f>
        <v>24952</v>
      </c>
      <c r="K15" s="59">
        <f>+IFERROR(VLOOKUP($A15&amp;$E$3,BasePA_GEN!$A$2:$M$835,13,0),"N.A.")</f>
        <v>21726</v>
      </c>
      <c r="U15" s="27"/>
      <c r="V15" s="27"/>
    </row>
    <row r="16" spans="1:22" ht="24.75" customHeight="1" x14ac:dyDescent="0.2">
      <c r="A16" s="14" t="s">
        <v>114</v>
      </c>
      <c r="B16" s="49">
        <f>+IFERROR(VLOOKUP($A16&amp;$E$3,BasePA_GEN!$A$2:$K$835,4,0),"N.A.")</f>
        <v>8142</v>
      </c>
      <c r="C16" s="52">
        <f>+IFERROR(VLOOKUP($A16&amp;$E$3,BasePA_GEN!$A$2:$K$835,5,0),"N.A.")</f>
        <v>2700</v>
      </c>
      <c r="D16" s="52">
        <f>+IFERROR(VLOOKUP($A16&amp;$E$3,BasePA_GEN!$A$2:$K$835,6,0),"N.A.")</f>
        <v>1146</v>
      </c>
      <c r="E16" s="57">
        <f>+IFERROR(VLOOKUP($A16&amp;$E$3,BasePA_GEN!$A$2:$K$835,7,0),"N.A.")</f>
        <v>11988</v>
      </c>
      <c r="F16" s="58">
        <f>+IFERROR(VLOOKUP($A16&amp;$E$3,BasePA_GEN!$A$2:$K$835,8,0),"N.A.")</f>
        <v>97861.47</v>
      </c>
      <c r="G16" s="58">
        <f>+IFERROR(VLOOKUP($A16&amp;$E$3,BasePA_GEN!$A$2:$K$835,9,0),"N.A.")</f>
        <v>706.86</v>
      </c>
      <c r="H16" s="58">
        <f>+IFERROR(VLOOKUP($A16&amp;$E$3,BasePA_GEN!$A$2:$K$835,10,0),"N.A.")</f>
        <v>97155</v>
      </c>
      <c r="I16" s="63">
        <f>+IFERROR(VLOOKUP($A16&amp;$E$3,BasePA_GEN!$A$2:$M$835,11,0),"N.A.")</f>
        <v>707</v>
      </c>
      <c r="J16" s="63">
        <f>+IFERROR(VLOOKUP($A16&amp;$E$3,BasePA_GEN!$A$2:$M$835,12,0),"N.A.")</f>
        <v>97861</v>
      </c>
      <c r="K16" s="59">
        <f>+IFERROR(VLOOKUP($A16&amp;$E$3,BasePA_GEN!$A$2:$M$835,13,0),"N.A.")</f>
        <v>85873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20627</v>
      </c>
      <c r="C17" s="52">
        <f>+IFERROR(VLOOKUP($A17&amp;$E$3,BasePA_GEN!$A$2:$K$835,5,0),"N.A.")</f>
        <v>11056</v>
      </c>
      <c r="D17" s="52">
        <f>+IFERROR(VLOOKUP($A17&amp;$E$3,BasePA_GEN!$A$2:$K$835,6,0),"N.A.")</f>
        <v>7670</v>
      </c>
      <c r="E17" s="57">
        <f>+IFERROR(VLOOKUP($A17&amp;$E$3,BasePA_GEN!$A$2:$K$835,7,0),"N.A.")</f>
        <v>39352</v>
      </c>
      <c r="F17" s="58">
        <f>+IFERROR(VLOOKUP($A17&amp;$E$3,BasePA_GEN!$A$2:$K$835,8,0),"N.A.")</f>
        <v>145600.44</v>
      </c>
      <c r="G17" s="58">
        <f>+IFERROR(VLOOKUP($A17&amp;$E$3,BasePA_GEN!$A$2:$K$835,9,0),"N.A.")</f>
        <v>17993.02</v>
      </c>
      <c r="H17" s="58">
        <f>+IFERROR(VLOOKUP($A17&amp;$E$3,BasePA_GEN!$A$2:$K$835,10,0),"N.A.")</f>
        <v>127607</v>
      </c>
      <c r="I17" s="63">
        <f>+IFERROR(VLOOKUP($A17&amp;$E$3,BasePA_GEN!$A$2:$M$835,11,0),"N.A.")</f>
        <v>4451</v>
      </c>
      <c r="J17" s="63">
        <f>+IFERROR(VLOOKUP($A17&amp;$E$3,BasePA_GEN!$A$2:$M$835,12,0),"N.A.")</f>
        <v>132059</v>
      </c>
      <c r="K17" s="59">
        <f>+IFERROR(VLOOKUP($A17&amp;$E$3,BasePA_GEN!$A$2:$M$835,13,0),"N.A.")</f>
        <v>92706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53995</v>
      </c>
      <c r="C18" s="52">
        <f>+IFERROR(VLOOKUP($A18&amp;$E$3,BasePA_GEN!$A$2:$K$835,5,0),"N.A.")</f>
        <v>7234</v>
      </c>
      <c r="D18" s="52">
        <f>+IFERROR(VLOOKUP($A18&amp;$E$3,BasePA_GEN!$A$2:$K$835,6,0),"N.A.")</f>
        <v>1013</v>
      </c>
      <c r="E18" s="57">
        <f>+IFERROR(VLOOKUP($A18&amp;$E$3,BasePA_GEN!$A$2:$K$835,7,0),"N.A.")</f>
        <v>62243</v>
      </c>
      <c r="F18" s="58">
        <f>+IFERROR(VLOOKUP($A18&amp;$E$3,BasePA_GEN!$A$2:$K$835,8,0),"N.A.")</f>
        <v>112458.2</v>
      </c>
      <c r="G18" s="58">
        <f>+IFERROR(VLOOKUP($A18&amp;$E$3,BasePA_GEN!$A$2:$K$835,9,0),"N.A.")</f>
        <v>31437.14</v>
      </c>
      <c r="H18" s="58">
        <f>+IFERROR(VLOOKUP($A18&amp;$E$3,BasePA_GEN!$A$2:$K$835,10,0),"N.A.")</f>
        <v>81021</v>
      </c>
      <c r="I18" s="63">
        <f>+IFERROR(VLOOKUP($A18&amp;$E$3,BasePA_GEN!$A$2:$M$835,11,0),"N.A.")</f>
        <v>0</v>
      </c>
      <c r="J18" s="63">
        <f>+IFERROR(VLOOKUP($A18&amp;$E$3,BasePA_GEN!$A$2:$M$835,12,0),"N.A.")</f>
        <v>81021</v>
      </c>
      <c r="K18" s="59">
        <f>+IFERROR(VLOOKUP($A18&amp;$E$3,BasePA_GEN!$A$2:$M$835,13,0),"N.A.")</f>
        <v>18778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179328</v>
      </c>
      <c r="C19" s="52">
        <f>+IFERROR(VLOOKUP($A19&amp;$E$3,BasePA_GEN!$A$2:$K$835,5,0),"N.A.")</f>
        <v>39169</v>
      </c>
      <c r="D19" s="52">
        <f>+IFERROR(VLOOKUP($A19&amp;$E$3,BasePA_GEN!$A$2:$K$835,6,0),"N.A.")</f>
        <v>25772</v>
      </c>
      <c r="E19" s="57">
        <f>+IFERROR(VLOOKUP($A19&amp;$E$3,BasePA_GEN!$A$2:$K$835,7,0),"N.A.")</f>
        <v>244269</v>
      </c>
      <c r="F19" s="58">
        <f>+IFERROR(VLOOKUP($A19&amp;$E$3,BasePA_GEN!$A$2:$K$835,8,0),"N.A.")</f>
        <v>398930.61</v>
      </c>
      <c r="G19" s="58">
        <f>+IFERROR(VLOOKUP($A19&amp;$E$3,BasePA_GEN!$A$2:$K$835,9,0),"N.A.")</f>
        <v>34437.57</v>
      </c>
      <c r="H19" s="58">
        <f>+IFERROR(VLOOKUP($A19&amp;$E$3,BasePA_GEN!$A$2:$K$835,10,0),"N.A.")</f>
        <v>364493</v>
      </c>
      <c r="I19" s="63">
        <f>+IFERROR(VLOOKUP($A19&amp;$E$3,BasePA_GEN!$A$2:$M$835,11,0),"N.A.")</f>
        <v>26890</v>
      </c>
      <c r="J19" s="63">
        <f>+IFERROR(VLOOKUP($A19&amp;$E$3,BasePA_GEN!$A$2:$M$835,12,0),"N.A.")</f>
        <v>391383</v>
      </c>
      <c r="K19" s="59">
        <f>+IFERROR(VLOOKUP($A19&amp;$E$3,BasePA_GEN!$A$2:$M$835,13,0),"N.A.")</f>
        <v>147114</v>
      </c>
      <c r="U19" s="27"/>
      <c r="V19" s="27"/>
    </row>
    <row r="20" spans="1:22" ht="24.75" customHeight="1" x14ac:dyDescent="0.2">
      <c r="A20" s="14" t="s">
        <v>115</v>
      </c>
      <c r="B20" s="49">
        <f>+IFERROR(VLOOKUP($A20&amp;$E$3,BasePA_GEN!$A$2:$K$835,4,0),"N.A.")</f>
        <v>1481</v>
      </c>
      <c r="C20" s="52">
        <f>+IFERROR(VLOOKUP($A20&amp;$E$3,BasePA_GEN!$A$2:$K$835,5,0),"N.A.")</f>
        <v>668</v>
      </c>
      <c r="D20" s="52">
        <f>+IFERROR(VLOOKUP($A20&amp;$E$3,BasePA_GEN!$A$2:$K$835,6,0),"N.A.")</f>
        <v>332</v>
      </c>
      <c r="E20" s="57">
        <f>+IFERROR(VLOOKUP($A20&amp;$E$3,BasePA_GEN!$A$2:$K$835,7,0),"N.A.")</f>
        <v>2481</v>
      </c>
      <c r="F20" s="58">
        <f>+IFERROR(VLOOKUP($A20&amp;$E$3,BasePA_GEN!$A$2:$K$835,8,0),"N.A.")</f>
        <v>102550</v>
      </c>
      <c r="G20" s="58">
        <f>+IFERROR(VLOOKUP($A20&amp;$E$3,BasePA_GEN!$A$2:$K$835,9,0),"N.A.")</f>
        <v>8639.2099999999991</v>
      </c>
      <c r="H20" s="58">
        <f>+IFERROR(VLOOKUP($A20&amp;$E$3,BasePA_GEN!$A$2:$K$835,10,0),"N.A.")</f>
        <v>93911</v>
      </c>
      <c r="I20" s="63">
        <f>+IFERROR(VLOOKUP($A20&amp;$E$3,BasePA_GEN!$A$2:$M$835,11,0),"N.A.")</f>
        <v>372</v>
      </c>
      <c r="J20" s="63">
        <f>+IFERROR(VLOOKUP($A20&amp;$E$3,BasePA_GEN!$A$2:$M$835,12,0),"N.A.")</f>
        <v>94283</v>
      </c>
      <c r="K20" s="59">
        <f>+IFERROR(VLOOKUP($A20&amp;$E$3,BasePA_GEN!$A$2:$M$835,13,0),"N.A.")</f>
        <v>91802</v>
      </c>
      <c r="U20" s="27"/>
      <c r="V20" s="27"/>
    </row>
    <row r="21" spans="1:22" ht="24.75" customHeight="1" x14ac:dyDescent="0.2">
      <c r="A21" s="14" t="s">
        <v>98</v>
      </c>
      <c r="B21" s="49">
        <f>+IFERROR(VLOOKUP($A21&amp;$E$3,BasePA_GEN!$A$2:$K$835,4,0),"N.A.")</f>
        <v>206355</v>
      </c>
      <c r="C21" s="52">
        <f>+IFERROR(VLOOKUP($A21&amp;$E$3,BasePA_GEN!$A$2:$K$835,5,0),"N.A.")</f>
        <v>14330</v>
      </c>
      <c r="D21" s="52">
        <f>+IFERROR(VLOOKUP($A21&amp;$E$3,BasePA_GEN!$A$2:$K$835,6,0),"N.A.")</f>
        <v>13249</v>
      </c>
      <c r="E21" s="57">
        <f>+IFERROR(VLOOKUP($A21&amp;$E$3,BasePA_GEN!$A$2:$K$835,7,0),"N.A.")</f>
        <v>233934</v>
      </c>
      <c r="F21" s="58">
        <f>+IFERROR(VLOOKUP($A21&amp;$E$3,BasePA_GEN!$A$2:$K$835,8,0),"N.A.")</f>
        <v>566070.54</v>
      </c>
      <c r="G21" s="58">
        <f>+IFERROR(VLOOKUP($A21&amp;$E$3,BasePA_GEN!$A$2:$K$835,9,0),"N.A.")</f>
        <v>95516.5</v>
      </c>
      <c r="H21" s="58">
        <f>+IFERROR(VLOOKUP($A21&amp;$E$3,BasePA_GEN!$A$2:$K$835,10,0),"N.A.")</f>
        <v>470554</v>
      </c>
      <c r="I21" s="63">
        <f>+IFERROR(VLOOKUP($A21&amp;$E$3,BasePA_GEN!$A$2:$M$835,11,0),"N.A.")</f>
        <v>35090</v>
      </c>
      <c r="J21" s="63">
        <f>+IFERROR(VLOOKUP($A21&amp;$E$3,BasePA_GEN!$A$2:$M$835,12,0),"N.A.")</f>
        <v>505644</v>
      </c>
      <c r="K21" s="59">
        <f>+IFERROR(VLOOKUP($A21&amp;$E$3,BasePA_GEN!$A$2:$M$835,13,0),"N.A.")</f>
        <v>271710</v>
      </c>
      <c r="U21" s="27"/>
      <c r="V21" s="27"/>
    </row>
    <row r="22" spans="1:22" ht="24.75" customHeight="1" x14ac:dyDescent="0.2">
      <c r="A22" s="14" t="s">
        <v>11</v>
      </c>
      <c r="B22" s="49">
        <f>+IFERROR(VLOOKUP($A22&amp;$E$3,BasePA_GEN!$A$2:$K$835,4,0),"N.A.")</f>
        <v>3636</v>
      </c>
      <c r="C22" s="52">
        <f>+IFERROR(VLOOKUP($A22&amp;$E$3,BasePA_GEN!$A$2:$K$835,5,0),"N.A.")</f>
        <v>1280</v>
      </c>
      <c r="D22" s="52">
        <f>+IFERROR(VLOOKUP($A22&amp;$E$3,BasePA_GEN!$A$2:$K$835,6,0),"N.A.")</f>
        <v>510</v>
      </c>
      <c r="E22" s="57">
        <f>+IFERROR(VLOOKUP($A22&amp;$E$3,BasePA_GEN!$A$2:$K$835,7,0),"N.A.")</f>
        <v>5426</v>
      </c>
      <c r="F22" s="58">
        <f>+IFERROR(VLOOKUP($A22&amp;$E$3,BasePA_GEN!$A$2:$K$835,8,0),"N.A.")</f>
        <v>45059.26</v>
      </c>
      <c r="G22" s="58">
        <f>+IFERROR(VLOOKUP($A22&amp;$E$3,BasePA_GEN!$A$2:$K$835,9,0),"N.A.")</f>
        <v>2215.71</v>
      </c>
      <c r="H22" s="58">
        <f>+IFERROR(VLOOKUP($A22&amp;$E$3,BasePA_GEN!$A$2:$K$835,10,0),"N.A.")</f>
        <v>42844</v>
      </c>
      <c r="I22" s="63">
        <f>+IFERROR(VLOOKUP($A22&amp;$E$3,BasePA_GEN!$A$2:$M$835,11,0),"N.A.")</f>
        <v>195</v>
      </c>
      <c r="J22" s="63">
        <f>+IFERROR(VLOOKUP($A22&amp;$E$3,BasePA_GEN!$A$2:$M$835,12,0),"N.A.")</f>
        <v>43038</v>
      </c>
      <c r="K22" s="59">
        <f>+IFERROR(VLOOKUP($A22&amp;$E$3,BasePA_GEN!$A$2:$M$835,13,0),"N.A.")</f>
        <v>37612</v>
      </c>
      <c r="U22" s="27"/>
      <c r="V22" s="27"/>
    </row>
    <row r="23" spans="1:22" ht="24.75" customHeight="1" x14ac:dyDescent="0.2">
      <c r="A23" s="14" t="s">
        <v>12</v>
      </c>
      <c r="B23" s="49">
        <f>+IFERROR(VLOOKUP($A23&amp;$E$3,BasePA_GEN!$A$2:$K$835,4,0),"N.A.")</f>
        <v>199742</v>
      </c>
      <c r="C23" s="52">
        <f>+IFERROR(VLOOKUP($A23&amp;$E$3,BasePA_GEN!$A$2:$K$835,5,0),"N.A.")</f>
        <v>19058</v>
      </c>
      <c r="D23" s="52">
        <f>+IFERROR(VLOOKUP($A23&amp;$E$3,BasePA_GEN!$A$2:$K$835,6,0),"N.A.")</f>
        <v>40575</v>
      </c>
      <c r="E23" s="57">
        <f>+IFERROR(VLOOKUP($A23&amp;$E$3,BasePA_GEN!$A$2:$K$835,7,0),"N.A.")</f>
        <v>259374</v>
      </c>
      <c r="F23" s="58">
        <f>+IFERROR(VLOOKUP($A23&amp;$E$3,BasePA_GEN!$A$2:$K$835,8,0),"N.A.")</f>
        <v>532189.62</v>
      </c>
      <c r="G23" s="58">
        <f>+IFERROR(VLOOKUP($A23&amp;$E$3,BasePA_GEN!$A$2:$K$835,9,0),"N.A.")</f>
        <v>133199.29999999999</v>
      </c>
      <c r="H23" s="58">
        <f>+IFERROR(VLOOKUP($A23&amp;$E$3,BasePA_GEN!$A$2:$K$835,10,0),"N.A.")</f>
        <v>398990</v>
      </c>
      <c r="I23" s="63">
        <f>+IFERROR(VLOOKUP($A23&amp;$E$3,BasePA_GEN!$A$2:$M$835,11,0),"N.A.")</f>
        <v>38906</v>
      </c>
      <c r="J23" s="63">
        <f>+IFERROR(VLOOKUP($A23&amp;$E$3,BasePA_GEN!$A$2:$M$835,12,0),"N.A.")</f>
        <v>437896</v>
      </c>
      <c r="K23" s="59">
        <f>+IFERROR(VLOOKUP($A23&amp;$E$3,BasePA_GEN!$A$2:$M$835,13,0),"N.A.")</f>
        <v>178522</v>
      </c>
      <c r="U23" s="27"/>
      <c r="V23" s="27"/>
    </row>
    <row r="24" spans="1:22" ht="24.75" customHeight="1" x14ac:dyDescent="0.2">
      <c r="A24" s="14" t="s">
        <v>13</v>
      </c>
      <c r="B24" s="49">
        <f>+IFERROR(VLOOKUP($A24&amp;$E$3,BasePA_GEN!$A$2:$K$835,4,0),"N.A.")</f>
        <v>162877</v>
      </c>
      <c r="C24" s="52">
        <f>+IFERROR(VLOOKUP($A24&amp;$E$3,BasePA_GEN!$A$2:$K$835,5,0),"N.A.")</f>
        <v>13300</v>
      </c>
      <c r="D24" s="52">
        <f>+IFERROR(VLOOKUP($A24&amp;$E$3,BasePA_GEN!$A$2:$K$835,6,0),"N.A.")</f>
        <v>4302</v>
      </c>
      <c r="E24" s="57">
        <f>+IFERROR(VLOOKUP($A24&amp;$E$3,BasePA_GEN!$A$2:$K$835,7,0),"N.A.")</f>
        <v>180478</v>
      </c>
      <c r="F24" s="58">
        <f>+IFERROR(VLOOKUP($A24&amp;$E$3,BasePA_GEN!$A$2:$K$835,8,0),"N.A.")</f>
        <v>240191.88</v>
      </c>
      <c r="G24" s="58">
        <f>+IFERROR(VLOOKUP($A24&amp;$E$3,BasePA_GEN!$A$2:$K$835,9,0),"N.A.")</f>
        <v>21566.94</v>
      </c>
      <c r="H24" s="58">
        <f>+IFERROR(VLOOKUP($A24&amp;$E$3,BasePA_GEN!$A$2:$K$835,10,0),"N.A.")</f>
        <v>218625</v>
      </c>
      <c r="I24" s="63">
        <f>+IFERROR(VLOOKUP($A24&amp;$E$3,BasePA_GEN!$A$2:$M$835,11,0),"N.A.")</f>
        <v>468</v>
      </c>
      <c r="J24" s="63">
        <f>+IFERROR(VLOOKUP($A24&amp;$E$3,BasePA_GEN!$A$2:$M$835,12,0),"N.A.")</f>
        <v>219093</v>
      </c>
      <c r="K24" s="59">
        <f>+IFERROR(VLOOKUP($A24&amp;$E$3,BasePA_GEN!$A$2:$M$835,13,0),"N.A.")</f>
        <v>38615</v>
      </c>
      <c r="U24" s="27"/>
      <c r="V24" s="27"/>
    </row>
    <row r="25" spans="1:22" ht="24.75" customHeight="1" x14ac:dyDescent="0.2">
      <c r="A25" s="14" t="s">
        <v>14</v>
      </c>
      <c r="B25" s="49">
        <f>+IFERROR(VLOOKUP($A25&amp;$E$3,BasePA_GEN!$A$2:$K$835,4,0),"N.A.")</f>
        <v>14724</v>
      </c>
      <c r="C25" s="52">
        <f>+IFERROR(VLOOKUP($A25&amp;$E$3,BasePA_GEN!$A$2:$K$835,5,0),"N.A.")</f>
        <v>5641</v>
      </c>
      <c r="D25" s="52">
        <f>+IFERROR(VLOOKUP($A25&amp;$E$3,BasePA_GEN!$A$2:$K$835,6,0),"N.A.")</f>
        <v>1801</v>
      </c>
      <c r="E25" s="57">
        <f>+IFERROR(VLOOKUP($A25&amp;$E$3,BasePA_GEN!$A$2:$K$835,7,0),"N.A.")</f>
        <v>22166</v>
      </c>
      <c r="F25" s="58">
        <f>+IFERROR(VLOOKUP($A25&amp;$E$3,BasePA_GEN!$A$2:$K$835,8,0),"N.A.")</f>
        <v>103324.88</v>
      </c>
      <c r="G25" s="58">
        <f>+IFERROR(VLOOKUP($A25&amp;$E$3,BasePA_GEN!$A$2:$K$835,9,0),"N.A.")</f>
        <v>1901.49</v>
      </c>
      <c r="H25" s="58">
        <f>+IFERROR(VLOOKUP($A25&amp;$E$3,BasePA_GEN!$A$2:$K$835,10,0),"N.A.")</f>
        <v>101423</v>
      </c>
      <c r="I25" s="63">
        <f>+IFERROR(VLOOKUP($A25&amp;$E$3,BasePA_GEN!$A$2:$M$835,11,0),"N.A.")</f>
        <v>0</v>
      </c>
      <c r="J25" s="63">
        <f>+IFERROR(VLOOKUP($A25&amp;$E$3,BasePA_GEN!$A$2:$M$835,12,0),"N.A.")</f>
        <v>101423</v>
      </c>
      <c r="K25" s="59">
        <f>+IFERROR(VLOOKUP($A25&amp;$E$3,BasePA_GEN!$A$2:$M$835,13,0),"N.A.")</f>
        <v>79257</v>
      </c>
      <c r="U25" s="27"/>
      <c r="V25" s="27"/>
    </row>
    <row r="26" spans="1:22" ht="24.75" customHeight="1" x14ac:dyDescent="0.2">
      <c r="A26" s="14" t="s">
        <v>15</v>
      </c>
      <c r="B26" s="49">
        <f>+IFERROR(VLOOKUP($A26&amp;$E$3,BasePA_GEN!$A$2:$K$835,4,0),"N.A.")</f>
        <v>412888</v>
      </c>
      <c r="C26" s="52">
        <f>+IFERROR(VLOOKUP($A26&amp;$E$3,BasePA_GEN!$A$2:$K$835,5,0),"N.A.")</f>
        <v>40462</v>
      </c>
      <c r="D26" s="52">
        <f>+IFERROR(VLOOKUP($A26&amp;$E$3,BasePA_GEN!$A$2:$K$835,6,0),"N.A.")</f>
        <v>75182</v>
      </c>
      <c r="E26" s="57">
        <f>+IFERROR(VLOOKUP($A26&amp;$E$3,BasePA_GEN!$A$2:$K$835,7,0),"N.A.")</f>
        <v>528532</v>
      </c>
      <c r="F26" s="58">
        <f>+IFERROR(VLOOKUP($A26&amp;$E$3,BasePA_GEN!$A$2:$K$835,8,0),"N.A.")</f>
        <v>882602.57</v>
      </c>
      <c r="G26" s="58">
        <f>+IFERROR(VLOOKUP($A26&amp;$E$3,BasePA_GEN!$A$2:$K$835,9,0),"N.A.")</f>
        <v>170832.27</v>
      </c>
      <c r="H26" s="58">
        <f>+IFERROR(VLOOKUP($A26&amp;$E$3,BasePA_GEN!$A$2:$K$835,10,0),"N.A.")</f>
        <v>711770</v>
      </c>
      <c r="I26" s="63">
        <f>+IFERROR(VLOOKUP($A26&amp;$E$3,BasePA_GEN!$A$2:$M$835,11,0),"N.A.")</f>
        <v>0</v>
      </c>
      <c r="J26" s="63">
        <f>+IFERROR(VLOOKUP($A26&amp;$E$3,BasePA_GEN!$A$2:$M$835,12,0),"N.A.")</f>
        <v>711770</v>
      </c>
      <c r="K26" s="59">
        <f>+IFERROR(VLOOKUP($A26&amp;$E$3,BasePA_GEN!$A$2:$M$835,13,0),"N.A.")</f>
        <v>183238</v>
      </c>
      <c r="U26" s="27"/>
      <c r="V26" s="27"/>
    </row>
    <row r="27" spans="1:22" ht="24.75" customHeight="1" x14ac:dyDescent="0.2">
      <c r="A27" s="14" t="s">
        <v>117</v>
      </c>
      <c r="B27" s="49">
        <f>+IFERROR(VLOOKUP($A27&amp;$E$3,BasePA_GEN!$A$2:$K$835,4,0),"N.A.")</f>
        <v>360</v>
      </c>
      <c r="C27" s="52">
        <f>+IFERROR(VLOOKUP($A27&amp;$E$3,BasePA_GEN!$A$2:$K$835,5,0),"N.A.")</f>
        <v>134</v>
      </c>
      <c r="D27" s="52">
        <f>+IFERROR(VLOOKUP($A27&amp;$E$3,BasePA_GEN!$A$2:$K$835,6,0),"N.A.")</f>
        <v>92</v>
      </c>
      <c r="E27" s="57">
        <f>+IFERROR(VLOOKUP($A27&amp;$E$3,BasePA_GEN!$A$2:$K$835,7,0),"N.A.")</f>
        <v>586</v>
      </c>
      <c r="F27" s="58">
        <f>+IFERROR(VLOOKUP($A27&amp;$E$3,BasePA_GEN!$A$2:$K$835,8,0),"N.A.")</f>
        <v>47916.32</v>
      </c>
      <c r="G27" s="58">
        <f>+IFERROR(VLOOKUP($A27&amp;$E$3,BasePA_GEN!$A$2:$K$835,9,0),"N.A.")</f>
        <v>9168.85</v>
      </c>
      <c r="H27" s="58">
        <f>+IFERROR(VLOOKUP($A27&amp;$E$3,BasePA_GEN!$A$2:$K$835,10,0),"N.A.")</f>
        <v>38747</v>
      </c>
      <c r="I27" s="63">
        <f>+IFERROR(VLOOKUP($A27&amp;$E$3,BasePA_GEN!$A$2:$M$835,11,0),"N.A.")</f>
        <v>0</v>
      </c>
      <c r="J27" s="63">
        <f>+IFERROR(VLOOKUP($A27&amp;$E$3,BasePA_GEN!$A$2:$M$835,12,0),"N.A.")</f>
        <v>38747</v>
      </c>
      <c r="K27" s="59">
        <f>+IFERROR(VLOOKUP($A27&amp;$E$3,BasePA_GEN!$A$2:$M$835,13,0),"N.A.")</f>
        <v>38162</v>
      </c>
      <c r="U27" s="27"/>
      <c r="V27" s="27"/>
    </row>
    <row r="28" spans="1:22" ht="24.75" customHeight="1" x14ac:dyDescent="0.2">
      <c r="A28" s="14" t="s">
        <v>96</v>
      </c>
      <c r="B28" s="49">
        <f>+IFERROR(VLOOKUP($A28&amp;$E$3,BasePA_GEN!$A$2:$K$835,4,0),"N.A.")</f>
        <v>127199</v>
      </c>
      <c r="C28" s="52">
        <f>+IFERROR(VLOOKUP($A28&amp;$E$3,BasePA_GEN!$A$2:$K$835,5,0),"N.A.")</f>
        <v>8565</v>
      </c>
      <c r="D28" s="52">
        <f>+IFERROR(VLOOKUP($A28&amp;$E$3,BasePA_GEN!$A$2:$K$835,6,0),"N.A.")</f>
        <v>42305</v>
      </c>
      <c r="E28" s="57">
        <f>+IFERROR(VLOOKUP($A28&amp;$E$3,BasePA_GEN!$A$2:$K$835,7,0),"N.A.")</f>
        <v>178069</v>
      </c>
      <c r="F28" s="58">
        <f>+IFERROR(VLOOKUP($A28&amp;$E$3,BasePA_GEN!$A$2:$K$835,8,0),"N.A.")</f>
        <v>311850.43</v>
      </c>
      <c r="G28" s="58">
        <f>+IFERROR(VLOOKUP($A28&amp;$E$3,BasePA_GEN!$A$2:$K$835,9,0),"N.A.")</f>
        <v>39168.53</v>
      </c>
      <c r="H28" s="58">
        <f>+IFERROR(VLOOKUP($A28&amp;$E$3,BasePA_GEN!$A$2:$K$835,10,0),"N.A.")</f>
        <v>272682</v>
      </c>
      <c r="I28" s="63">
        <f>+IFERROR(VLOOKUP($A28&amp;$E$3,BasePA_GEN!$A$2:$M$835,11,0),"N.A.")</f>
        <v>10949</v>
      </c>
      <c r="J28" s="63">
        <f>+IFERROR(VLOOKUP($A28&amp;$E$3,BasePA_GEN!$A$2:$M$835,12,0),"N.A.")</f>
        <v>283631</v>
      </c>
      <c r="K28" s="59">
        <f>+IFERROR(VLOOKUP($A28&amp;$E$3,BasePA_GEN!$A$2:$M$835,13,0),"N.A.")</f>
        <v>105562</v>
      </c>
      <c r="U28" s="27"/>
      <c r="V28" s="27"/>
    </row>
    <row r="29" spans="1:22" ht="24.75" customHeight="1" x14ac:dyDescent="0.2">
      <c r="A29" s="14" t="s">
        <v>16</v>
      </c>
      <c r="B29" s="49">
        <f>+IFERROR(VLOOKUP($A29&amp;$E$3,BasePA_GEN!$A$2:$K$835,4,0),"N.A.")</f>
        <v>6912</v>
      </c>
      <c r="C29" s="52">
        <f>+IFERROR(VLOOKUP($A29&amp;$E$3,BasePA_GEN!$A$2:$K$835,5,0),"N.A.")</f>
        <v>2428</v>
      </c>
      <c r="D29" s="52">
        <f>+IFERROR(VLOOKUP($A29&amp;$E$3,BasePA_GEN!$A$2:$K$835,6,0),"N.A.")</f>
        <v>1173</v>
      </c>
      <c r="E29" s="57">
        <f>+IFERROR(VLOOKUP($A29&amp;$E$3,BasePA_GEN!$A$2:$K$835,7,0),"N.A.")</f>
        <v>10514</v>
      </c>
      <c r="F29" s="58">
        <f>+IFERROR(VLOOKUP($A29&amp;$E$3,BasePA_GEN!$A$2:$K$835,8,0),"N.A.")</f>
        <v>33386.949999999997</v>
      </c>
      <c r="G29" s="58">
        <f>+IFERROR(VLOOKUP($A29&amp;$E$3,BasePA_GEN!$A$2:$K$835,9,0),"N.A.")</f>
        <v>1365.4</v>
      </c>
      <c r="H29" s="58">
        <f>+IFERROR(VLOOKUP($A29&amp;$E$3,BasePA_GEN!$A$2:$K$835,10,0),"N.A.")</f>
        <v>32022</v>
      </c>
      <c r="I29" s="63">
        <f>+IFERROR(VLOOKUP($A29&amp;$E$3,BasePA_GEN!$A$2:$M$835,11,0),"N.A.")</f>
        <v>0</v>
      </c>
      <c r="J29" s="63">
        <f>+IFERROR(VLOOKUP($A29&amp;$E$3,BasePA_GEN!$A$2:$M$835,12,0),"N.A.")</f>
        <v>32022</v>
      </c>
      <c r="K29" s="59">
        <f>+IFERROR(VLOOKUP($A29&amp;$E$3,BasePA_GEN!$A$2:$M$835,13,0),"N.A.")</f>
        <v>21508</v>
      </c>
      <c r="U29" s="27"/>
      <c r="V29" s="27"/>
    </row>
    <row r="30" spans="1:22" ht="24.75" customHeight="1" x14ac:dyDescent="0.2">
      <c r="A30" s="14" t="s">
        <v>17</v>
      </c>
      <c r="B30" s="49">
        <f>+IFERROR(VLOOKUP($A30&amp;$E$3,BasePA_GEN!$A$2:$K$835,4,0),"N.A.")</f>
        <v>83081</v>
      </c>
      <c r="C30" s="52">
        <f>+IFERROR(VLOOKUP($A30&amp;$E$3,BasePA_GEN!$A$2:$K$835,5,0),"N.A.")</f>
        <v>7499</v>
      </c>
      <c r="D30" s="52">
        <f>+IFERROR(VLOOKUP($A30&amp;$E$3,BasePA_GEN!$A$2:$K$835,6,0),"N.A.")</f>
        <v>0</v>
      </c>
      <c r="E30" s="57">
        <f>+IFERROR(VLOOKUP($A30&amp;$E$3,BasePA_GEN!$A$2:$K$835,7,0),"N.A.")</f>
        <v>90581</v>
      </c>
      <c r="F30" s="58">
        <f>+IFERROR(VLOOKUP($A30&amp;$E$3,BasePA_GEN!$A$2:$K$835,8,0),"N.A.")</f>
        <v>378126.95</v>
      </c>
      <c r="G30" s="58">
        <f>+IFERROR(VLOOKUP($A30&amp;$E$3,BasePA_GEN!$A$2:$K$835,9,0),"N.A.")</f>
        <v>7684.48</v>
      </c>
      <c r="H30" s="58">
        <f>+IFERROR(VLOOKUP($A30&amp;$E$3,BasePA_GEN!$A$2:$K$835,10,0),"N.A.")</f>
        <v>370442</v>
      </c>
      <c r="I30" s="63">
        <f>+IFERROR(VLOOKUP($A30&amp;$E$3,BasePA_GEN!$A$2:$M$835,11,0),"N.A.")</f>
        <v>0</v>
      </c>
      <c r="J30" s="63">
        <f>+IFERROR(VLOOKUP($A30&amp;$E$3,BasePA_GEN!$A$2:$M$835,12,0),"N.A.")</f>
        <v>370442</v>
      </c>
      <c r="K30" s="59">
        <f>+IFERROR(VLOOKUP($A30&amp;$E$3,BasePA_GEN!$A$2:$M$835,13,0),"N.A.")</f>
        <v>279862</v>
      </c>
      <c r="U30" s="27"/>
      <c r="V30" s="27"/>
    </row>
    <row r="31" spans="1:22" ht="24.75" customHeight="1" x14ac:dyDescent="0.2">
      <c r="A31" s="14" t="s">
        <v>18</v>
      </c>
      <c r="B31" s="49">
        <f>+IFERROR(VLOOKUP($A31&amp;$E$3,BasePA_GEN!$A$2:$K$835,4,0),"N.A.")</f>
        <v>10138</v>
      </c>
      <c r="C31" s="52">
        <f>+IFERROR(VLOOKUP($A31&amp;$E$3,BasePA_GEN!$A$2:$K$835,5,0),"N.A.")</f>
        <v>1036</v>
      </c>
      <c r="D31" s="52">
        <f>+IFERROR(VLOOKUP($A31&amp;$E$3,BasePA_GEN!$A$2:$K$835,6,0),"N.A.")</f>
        <v>1683</v>
      </c>
      <c r="E31" s="57">
        <f>+IFERROR(VLOOKUP($A31&amp;$E$3,BasePA_GEN!$A$2:$K$835,7,0),"N.A.")</f>
        <v>12858</v>
      </c>
      <c r="F31" s="58">
        <f>+IFERROR(VLOOKUP($A31&amp;$E$3,BasePA_GEN!$A$2:$K$835,8,0),"N.A.")</f>
        <v>52567.87</v>
      </c>
      <c r="G31" s="58">
        <f>+IFERROR(VLOOKUP($A31&amp;$E$3,BasePA_GEN!$A$2:$K$835,9,0),"N.A.")</f>
        <v>559.65</v>
      </c>
      <c r="H31" s="58">
        <f>+IFERROR(VLOOKUP($A31&amp;$E$3,BasePA_GEN!$A$2:$K$835,10,0),"N.A.")</f>
        <v>52008</v>
      </c>
      <c r="I31" s="63">
        <f>+IFERROR(VLOOKUP($A31&amp;$E$3,BasePA_GEN!$A$2:$M$835,11,0),"N.A.")</f>
        <v>267</v>
      </c>
      <c r="J31" s="63">
        <f>+IFERROR(VLOOKUP($A31&amp;$E$3,BasePA_GEN!$A$2:$M$835,12,0),"N.A.")</f>
        <v>52276</v>
      </c>
      <c r="K31" s="59">
        <f>+IFERROR(VLOOKUP($A31&amp;$E$3,BasePA_GEN!$A$2:$M$835,13,0),"N.A.")</f>
        <v>39417</v>
      </c>
      <c r="U31" s="27"/>
      <c r="V31" s="27"/>
    </row>
    <row r="32" spans="1:22" ht="24.75" customHeight="1" x14ac:dyDescent="0.2">
      <c r="A32" s="14" t="s">
        <v>19</v>
      </c>
      <c r="B32" s="49">
        <f>+IFERROR(VLOOKUP($A32&amp;$E$3,BasePA_GEN!$A$2:$K$835,4,0),"N.A.")</f>
        <v>385892</v>
      </c>
      <c r="C32" s="52">
        <f>+IFERROR(VLOOKUP($A32&amp;$E$3,BasePA_GEN!$A$2:$K$835,5,0),"N.A.")</f>
        <v>58204</v>
      </c>
      <c r="D32" s="52">
        <f>+IFERROR(VLOOKUP($A32&amp;$E$3,BasePA_GEN!$A$2:$K$835,6,0),"N.A.")</f>
        <v>39352</v>
      </c>
      <c r="E32" s="57">
        <f>+IFERROR(VLOOKUP($A32&amp;$E$3,BasePA_GEN!$A$2:$K$835,7,0),"N.A.")</f>
        <v>483449</v>
      </c>
      <c r="F32" s="58">
        <f>+IFERROR(VLOOKUP($A32&amp;$E$3,BasePA_GEN!$A$2:$K$835,8,0),"N.A.")</f>
        <v>941241.46</v>
      </c>
      <c r="G32" s="58">
        <f>+IFERROR(VLOOKUP($A32&amp;$E$3,BasePA_GEN!$A$2:$K$835,9,0),"N.A.")</f>
        <v>176495.68</v>
      </c>
      <c r="H32" s="58">
        <f>+IFERROR(VLOOKUP($A32&amp;$E$3,BasePA_GEN!$A$2:$K$835,10,0),"N.A.")</f>
        <v>764746</v>
      </c>
      <c r="I32" s="63">
        <f>+IFERROR(VLOOKUP($A32&amp;$E$3,BasePA_GEN!$A$2:$M$835,11,0),"N.A.")</f>
        <v>0</v>
      </c>
      <c r="J32" s="63">
        <f>+IFERROR(VLOOKUP($A32&amp;$E$3,BasePA_GEN!$A$2:$M$835,12,0),"N.A.")</f>
        <v>764746</v>
      </c>
      <c r="K32" s="59">
        <f>+IFERROR(VLOOKUP($A32&amp;$E$3,BasePA_GEN!$A$2:$M$835,13,0),"N.A.")</f>
        <v>281297</v>
      </c>
      <c r="U32" s="27"/>
      <c r="V32" s="27"/>
    </row>
    <row r="33" spans="1:11" s="27" customFormat="1" ht="24.75" customHeight="1" thickBot="1" x14ac:dyDescent="0.25">
      <c r="A33" s="15" t="s">
        <v>20</v>
      </c>
      <c r="B33" s="53">
        <f>+IFERROR(VLOOKUP($A33&amp;$E$3,BasePA_GEN!$A$2:$K$835,4,0),"N.A.")</f>
        <v>55699</v>
      </c>
      <c r="C33" s="54">
        <f>+IFERROR(VLOOKUP($A33&amp;$E$3,BasePA_GEN!$A$2:$K$835,5,0),"N.A.")</f>
        <v>14811</v>
      </c>
      <c r="D33" s="54">
        <f>+IFERROR(VLOOKUP($A33&amp;$E$3,BasePA_GEN!$A$2:$K$835,6,0),"N.A.")</f>
        <v>6574</v>
      </c>
      <c r="E33" s="60">
        <f>+IFERROR(VLOOKUP($A33&amp;$E$3,BasePA_GEN!$A$2:$K$835,7,0),"N.A.")</f>
        <v>77084</v>
      </c>
      <c r="F33" s="61">
        <f>+IFERROR(VLOOKUP($A33&amp;$E$3,BasePA_GEN!$A$2:$K$835,8,0),"N.A.")</f>
        <v>301707.78999999998</v>
      </c>
      <c r="G33" s="61">
        <f>+IFERROR(VLOOKUP($A33&amp;$E$3,BasePA_GEN!$A$2:$K$835,9,0),"N.A.")</f>
        <v>213802.28</v>
      </c>
      <c r="H33" s="61">
        <f>+IFERROR(VLOOKUP($A33&amp;$E$3,BasePA_GEN!$A$2:$K$835,10,0),"N.A.")</f>
        <v>87906</v>
      </c>
      <c r="I33" s="64">
        <f>+IFERROR(VLOOKUP($A33&amp;$E$3,BasePA_GEN!$A$2:$M$835,11,0),"N.A.")</f>
        <v>11563</v>
      </c>
      <c r="J33" s="64">
        <f>+IFERROR(VLOOKUP($A33&amp;$E$3,BasePA_GEN!$A$2:$M$835,12,0),"N.A.")</f>
        <v>99468</v>
      </c>
      <c r="K33" s="62">
        <f>+IFERROR(VLOOKUP($A33&amp;$E$3,BasePA_GEN!$A$2:$M$835,13,0),"N.A.")</f>
        <v>22384</v>
      </c>
    </row>
    <row r="34" spans="1:11" s="27" customFormat="1" ht="15" thickTop="1" x14ac:dyDescent="0.2"/>
    <row r="35" spans="1:11" s="27" customFormat="1" x14ac:dyDescent="0.2"/>
    <row r="36" spans="1:11" s="27" customFormat="1" x14ac:dyDescent="0.2"/>
    <row r="37" spans="1:11" s="27" customFormat="1" x14ac:dyDescent="0.2"/>
    <row r="38" spans="1:11" s="27" customFormat="1" x14ac:dyDescent="0.2"/>
    <row r="39" spans="1:11" s="27" customFormat="1" x14ac:dyDescent="0.2"/>
    <row r="40" spans="1:11" s="27" customFormat="1" x14ac:dyDescent="0.2"/>
    <row r="41" spans="1:11" s="27" customFormat="1" x14ac:dyDescent="0.2"/>
    <row r="42" spans="1:11" s="27" customFormat="1" x14ac:dyDescent="0.2"/>
    <row r="43" spans="1:11" s="27" customFormat="1" x14ac:dyDescent="0.2"/>
    <row r="44" spans="1:1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11" x14ac:dyDescent="0.2">
      <c r="A45" s="22"/>
    </row>
    <row r="46" spans="1:11" x14ac:dyDescent="0.2">
      <c r="A46" s="22"/>
    </row>
    <row r="47" spans="1:11" x14ac:dyDescent="0.2">
      <c r="A47" s="22"/>
    </row>
    <row r="48" spans="1:1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vVR10siKUHeiha95XaT/CJQGzl60Ndq0i2UUbGb//tneCxVqwXcZOhqWsGIusU2lLGtm/0rN8Kb/U8DLlD3p0g==" saltValue="07dvMEkj8CrNupRaZ5FPfg==" spinCount="100000" sheet="1" objects="1" scenarios="1"/>
  <sortState xmlns:xlrd2="http://schemas.microsoft.com/office/spreadsheetml/2017/richdata2" ref="A7:A33">
    <sortCondition ref="A7:A33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4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68</v>
      </c>
      <c r="E1" s="82" t="s">
        <v>69</v>
      </c>
      <c r="F1" s="82" t="s">
        <v>71</v>
      </c>
      <c r="G1" s="83" t="s">
        <v>105</v>
      </c>
      <c r="H1" s="83" t="s">
        <v>106</v>
      </c>
      <c r="I1" s="83" t="s">
        <v>102</v>
      </c>
      <c r="J1" s="83" t="s">
        <v>108</v>
      </c>
      <c r="K1" s="83" t="s">
        <v>107</v>
      </c>
      <c r="L1" s="83" t="s">
        <v>0</v>
      </c>
      <c r="M1" s="81" t="s">
        <v>72</v>
      </c>
    </row>
    <row r="2" spans="1:13" ht="15" customHeight="1" x14ac:dyDescent="0.25">
      <c r="A2" t="str">
        <f>+B2&amp;C2</f>
        <v>ALFA VIDA45777</v>
      </c>
      <c r="B2" s="1" t="s">
        <v>21</v>
      </c>
      <c r="C2" s="34">
        <v>45777</v>
      </c>
      <c r="D2" s="104">
        <v>2079055</v>
      </c>
      <c r="E2" s="104">
        <v>228003</v>
      </c>
      <c r="F2" s="104">
        <v>2307058</v>
      </c>
      <c r="G2" s="21">
        <v>2188076.7599999998</v>
      </c>
      <c r="H2" s="21">
        <v>24203.57</v>
      </c>
      <c r="I2" s="104">
        <v>2163873</v>
      </c>
      <c r="J2" s="104">
        <v>295000</v>
      </c>
      <c r="K2" s="104">
        <v>0</v>
      </c>
      <c r="L2" s="104">
        <v>2458873</v>
      </c>
      <c r="M2" s="104">
        <v>151815</v>
      </c>
    </row>
    <row r="3" spans="1:13" ht="15" customHeight="1" x14ac:dyDescent="0.25">
      <c r="A3" t="str">
        <f t="shared" ref="A3:A36" si="0">+B3&amp;C3</f>
        <v>ALFA VIDA45808</v>
      </c>
      <c r="B3" s="1" t="s">
        <v>21</v>
      </c>
      <c r="C3" s="34">
        <v>45808</v>
      </c>
      <c r="D3" s="104">
        <v>2098884</v>
      </c>
      <c r="E3" s="104">
        <v>230478</v>
      </c>
      <c r="F3" s="104">
        <v>2329362</v>
      </c>
      <c r="G3" s="21">
        <v>2256351.81</v>
      </c>
      <c r="H3" s="21">
        <v>25461.09</v>
      </c>
      <c r="I3" s="104">
        <v>2230891</v>
      </c>
      <c r="J3" s="104">
        <v>295000</v>
      </c>
      <c r="K3" s="104">
        <v>0</v>
      </c>
      <c r="L3" s="104">
        <v>2525891</v>
      </c>
      <c r="M3" s="104">
        <v>196529</v>
      </c>
    </row>
    <row r="4" spans="1:13" ht="15" customHeight="1" x14ac:dyDescent="0.25">
      <c r="A4" t="str">
        <f t="shared" si="0"/>
        <v>ALFA VIDA45838</v>
      </c>
      <c r="B4" s="1" t="s">
        <v>21</v>
      </c>
      <c r="C4" s="34">
        <v>45838</v>
      </c>
      <c r="D4" s="104">
        <v>2122972</v>
      </c>
      <c r="E4" s="104">
        <v>231516</v>
      </c>
      <c r="F4" s="104">
        <v>2354488</v>
      </c>
      <c r="G4" s="21">
        <v>2280753.0699999998</v>
      </c>
      <c r="H4" s="21">
        <v>25896.43</v>
      </c>
      <c r="I4" s="104">
        <v>2254857</v>
      </c>
      <c r="J4" s="104">
        <v>295000</v>
      </c>
      <c r="K4" s="104">
        <v>0</v>
      </c>
      <c r="L4" s="104">
        <v>2549857</v>
      </c>
      <c r="M4" s="104">
        <v>195369</v>
      </c>
    </row>
    <row r="5" spans="1:13" ht="15" customHeight="1" x14ac:dyDescent="0.25">
      <c r="A5" t="str">
        <f t="shared" si="0"/>
        <v>ALLIANZ VIDA45777</v>
      </c>
      <c r="B5" s="1" t="s">
        <v>95</v>
      </c>
      <c r="C5" s="34">
        <v>45777</v>
      </c>
      <c r="D5" s="104">
        <v>184429</v>
      </c>
      <c r="E5" s="104">
        <v>6805</v>
      </c>
      <c r="F5" s="104">
        <v>191234</v>
      </c>
      <c r="G5" s="21">
        <v>305591.65000000002</v>
      </c>
      <c r="H5" s="21">
        <v>13791.86</v>
      </c>
      <c r="I5" s="104">
        <v>291800</v>
      </c>
      <c r="J5" s="104">
        <v>0</v>
      </c>
      <c r="K5" s="104">
        <v>0</v>
      </c>
      <c r="L5" s="104">
        <v>291800</v>
      </c>
      <c r="M5" s="104">
        <v>100566</v>
      </c>
    </row>
    <row r="6" spans="1:13" ht="15" customHeight="1" x14ac:dyDescent="0.25">
      <c r="A6" t="str">
        <f t="shared" si="0"/>
        <v>ALLIANZ VIDA45808</v>
      </c>
      <c r="B6" s="1" t="s">
        <v>95</v>
      </c>
      <c r="C6" s="34">
        <v>45808</v>
      </c>
      <c r="D6" s="104">
        <v>184188</v>
      </c>
      <c r="E6" s="104">
        <v>6638</v>
      </c>
      <c r="F6" s="104">
        <v>190826</v>
      </c>
      <c r="G6" s="21">
        <v>323975.53000000003</v>
      </c>
      <c r="H6" s="21">
        <v>14404.13</v>
      </c>
      <c r="I6" s="104">
        <v>309571</v>
      </c>
      <c r="J6" s="104">
        <v>0</v>
      </c>
      <c r="K6" s="104">
        <v>0</v>
      </c>
      <c r="L6" s="104">
        <v>309571</v>
      </c>
      <c r="M6" s="104">
        <v>118745</v>
      </c>
    </row>
    <row r="7" spans="1:13" ht="15" customHeight="1" x14ac:dyDescent="0.25">
      <c r="A7" t="str">
        <f t="shared" si="0"/>
        <v>ALLIANZ VIDA45838</v>
      </c>
      <c r="B7" s="1" t="s">
        <v>95</v>
      </c>
      <c r="C7" s="34">
        <v>45838</v>
      </c>
      <c r="D7" s="104">
        <v>185582</v>
      </c>
      <c r="E7" s="104">
        <v>6489</v>
      </c>
      <c r="F7" s="104">
        <v>192071</v>
      </c>
      <c r="G7" s="21">
        <v>324039.92</v>
      </c>
      <c r="H7" s="21">
        <v>14316.46</v>
      </c>
      <c r="I7" s="104">
        <v>309723</v>
      </c>
      <c r="J7" s="104">
        <v>0</v>
      </c>
      <c r="K7" s="104">
        <v>0</v>
      </c>
      <c r="L7" s="104">
        <v>309723</v>
      </c>
      <c r="M7" s="104">
        <v>117653</v>
      </c>
    </row>
    <row r="8" spans="1:13" ht="15" customHeight="1" x14ac:dyDescent="0.25">
      <c r="A8" t="str">
        <f t="shared" si="0"/>
        <v>ANDINA45777</v>
      </c>
      <c r="B8" s="1" t="s">
        <v>116</v>
      </c>
      <c r="C8" s="34">
        <v>45777</v>
      </c>
      <c r="D8" s="104">
        <v>32880</v>
      </c>
      <c r="E8" s="104">
        <v>196</v>
      </c>
      <c r="F8" s="104">
        <v>33076</v>
      </c>
      <c r="G8" s="21">
        <v>66757.02</v>
      </c>
      <c r="H8" s="21">
        <v>963.3</v>
      </c>
      <c r="I8" s="104">
        <v>65794</v>
      </c>
      <c r="J8" s="104">
        <v>0</v>
      </c>
      <c r="K8" s="104">
        <v>0</v>
      </c>
      <c r="L8" s="104">
        <v>65794</v>
      </c>
      <c r="M8" s="104">
        <v>32718</v>
      </c>
    </row>
    <row r="9" spans="1:13" ht="15" customHeight="1" x14ac:dyDescent="0.25">
      <c r="A9" t="str">
        <f t="shared" si="0"/>
        <v>ANDINA45808</v>
      </c>
      <c r="B9" s="1" t="s">
        <v>116</v>
      </c>
      <c r="C9" s="34">
        <v>45808</v>
      </c>
      <c r="D9" s="104">
        <v>36708</v>
      </c>
      <c r="E9" s="104">
        <v>198</v>
      </c>
      <c r="F9" s="104">
        <v>36905</v>
      </c>
      <c r="G9" s="21">
        <v>65295.92</v>
      </c>
      <c r="H9" s="21">
        <v>1044.56</v>
      </c>
      <c r="I9" s="104">
        <v>64251</v>
      </c>
      <c r="J9" s="104">
        <v>0</v>
      </c>
      <c r="K9" s="104">
        <v>0</v>
      </c>
      <c r="L9" s="104">
        <v>64251</v>
      </c>
      <c r="M9" s="104">
        <v>27346</v>
      </c>
    </row>
    <row r="10" spans="1:13" ht="15" customHeight="1" x14ac:dyDescent="0.25">
      <c r="A10" t="str">
        <f t="shared" si="0"/>
        <v>ANDINA45838</v>
      </c>
      <c r="B10" s="1" t="s">
        <v>116</v>
      </c>
      <c r="C10" s="34">
        <v>45838</v>
      </c>
      <c r="D10" s="104">
        <v>41164</v>
      </c>
      <c r="E10" s="104">
        <v>199</v>
      </c>
      <c r="F10" s="104">
        <v>41363</v>
      </c>
      <c r="G10" s="21">
        <v>63556.26</v>
      </c>
      <c r="H10" s="21">
        <v>1025.5999999999999</v>
      </c>
      <c r="I10" s="104">
        <v>62531</v>
      </c>
      <c r="J10" s="104">
        <v>0</v>
      </c>
      <c r="K10" s="104">
        <v>0</v>
      </c>
      <c r="L10" s="104">
        <v>62531</v>
      </c>
      <c r="M10" s="104">
        <v>21168</v>
      </c>
    </row>
    <row r="11" spans="1:13" ht="15" customHeight="1" x14ac:dyDescent="0.25">
      <c r="A11" t="str">
        <f t="shared" si="0"/>
        <v>ASULADO45777</v>
      </c>
      <c r="B11" s="1" t="s">
        <v>113</v>
      </c>
      <c r="C11" s="34">
        <v>45777</v>
      </c>
      <c r="D11" s="104">
        <v>931522</v>
      </c>
      <c r="E11" s="104">
        <v>21503</v>
      </c>
      <c r="F11" s="104">
        <v>953024</v>
      </c>
      <c r="G11" s="21">
        <v>1181154.67</v>
      </c>
      <c r="H11" s="21">
        <v>0</v>
      </c>
      <c r="I11" s="104">
        <v>1181155</v>
      </c>
      <c r="J11" s="104">
        <v>0</v>
      </c>
      <c r="K11" s="104">
        <v>0</v>
      </c>
      <c r="L11" s="104">
        <v>1181155</v>
      </c>
      <c r="M11" s="104">
        <v>228130</v>
      </c>
    </row>
    <row r="12" spans="1:13" ht="15" customHeight="1" x14ac:dyDescent="0.25">
      <c r="A12" t="str">
        <f t="shared" si="0"/>
        <v>ASULADO45808</v>
      </c>
      <c r="B12" s="1" t="s">
        <v>113</v>
      </c>
      <c r="C12" s="34">
        <v>45808</v>
      </c>
      <c r="D12" s="104">
        <v>948971</v>
      </c>
      <c r="E12" s="104">
        <v>21531</v>
      </c>
      <c r="F12" s="104">
        <v>970502</v>
      </c>
      <c r="G12" s="21">
        <v>1200815.67</v>
      </c>
      <c r="H12" s="21">
        <v>0</v>
      </c>
      <c r="I12" s="104">
        <v>1200816</v>
      </c>
      <c r="J12" s="104">
        <v>0</v>
      </c>
      <c r="K12" s="104">
        <v>0</v>
      </c>
      <c r="L12" s="104">
        <v>1200816</v>
      </c>
      <c r="M12" s="104">
        <v>230314</v>
      </c>
    </row>
    <row r="13" spans="1:13" ht="15" customHeight="1" x14ac:dyDescent="0.25">
      <c r="A13" t="str">
        <f t="shared" si="0"/>
        <v>ASULADO45838</v>
      </c>
      <c r="B13" s="1" t="s">
        <v>113</v>
      </c>
      <c r="C13" s="34">
        <v>45838</v>
      </c>
      <c r="D13" s="104">
        <v>961361</v>
      </c>
      <c r="E13" s="104">
        <v>21335</v>
      </c>
      <c r="F13" s="104">
        <v>982697</v>
      </c>
      <c r="G13" s="21">
        <v>1212448.1000000001</v>
      </c>
      <c r="H13" s="21">
        <v>0</v>
      </c>
      <c r="I13" s="104">
        <v>1212448</v>
      </c>
      <c r="J13" s="104">
        <v>0</v>
      </c>
      <c r="K13" s="104">
        <v>0</v>
      </c>
      <c r="L13" s="104">
        <v>1212448</v>
      </c>
      <c r="M13" s="104">
        <v>229751</v>
      </c>
    </row>
    <row r="14" spans="1:13" ht="15" customHeight="1" x14ac:dyDescent="0.25">
      <c r="A14" t="str">
        <f t="shared" si="0"/>
        <v>AURORA VIDA45777</v>
      </c>
      <c r="B14" s="1" t="s">
        <v>22</v>
      </c>
      <c r="C14" s="34">
        <v>45777</v>
      </c>
      <c r="D14" s="104">
        <v>3564</v>
      </c>
      <c r="E14" s="104">
        <v>733</v>
      </c>
      <c r="F14" s="104">
        <v>4297</v>
      </c>
      <c r="G14" s="21">
        <v>33811.39</v>
      </c>
      <c r="H14" s="21">
        <v>6367.53</v>
      </c>
      <c r="I14" s="104">
        <v>27444</v>
      </c>
      <c r="J14" s="104">
        <v>0</v>
      </c>
      <c r="K14" s="104">
        <v>0</v>
      </c>
      <c r="L14" s="104">
        <v>27444</v>
      </c>
      <c r="M14" s="104">
        <v>23147</v>
      </c>
    </row>
    <row r="15" spans="1:13" ht="15" customHeight="1" x14ac:dyDescent="0.25">
      <c r="A15" t="str">
        <f t="shared" si="0"/>
        <v>AURORA VIDA45808</v>
      </c>
      <c r="B15" s="1" t="s">
        <v>22</v>
      </c>
      <c r="C15" s="34">
        <v>45808</v>
      </c>
      <c r="D15" s="104">
        <v>3642</v>
      </c>
      <c r="E15" s="104">
        <v>833</v>
      </c>
      <c r="F15" s="104">
        <v>4475</v>
      </c>
      <c r="G15" s="21">
        <v>33811.39</v>
      </c>
      <c r="H15" s="21">
        <v>5050.09</v>
      </c>
      <c r="I15" s="104">
        <v>28761</v>
      </c>
      <c r="J15" s="104">
        <v>0</v>
      </c>
      <c r="K15" s="104">
        <v>0</v>
      </c>
      <c r="L15" s="104">
        <v>28761</v>
      </c>
      <c r="M15" s="104">
        <v>24286</v>
      </c>
    </row>
    <row r="16" spans="1:13" ht="15" customHeight="1" x14ac:dyDescent="0.25">
      <c r="A16" t="str">
        <f t="shared" si="0"/>
        <v>AURORA VIDA45838</v>
      </c>
      <c r="B16" s="1" t="s">
        <v>22</v>
      </c>
      <c r="C16" s="34">
        <v>45838</v>
      </c>
      <c r="D16" s="104">
        <v>3805</v>
      </c>
      <c r="E16" s="104">
        <v>513</v>
      </c>
      <c r="F16" s="104">
        <v>4318</v>
      </c>
      <c r="G16" s="21">
        <v>33811.39</v>
      </c>
      <c r="H16" s="21">
        <v>5592.03</v>
      </c>
      <c r="I16" s="104">
        <v>28219</v>
      </c>
      <c r="J16" s="104">
        <v>0</v>
      </c>
      <c r="K16" s="104">
        <v>0</v>
      </c>
      <c r="L16" s="104">
        <v>28219</v>
      </c>
      <c r="M16" s="104">
        <v>23902</v>
      </c>
    </row>
    <row r="17" spans="1:13" ht="15" customHeight="1" x14ac:dyDescent="0.25">
      <c r="A17" t="str">
        <f t="shared" si="0"/>
        <v>AXA COLPATRIA VIDA45777</v>
      </c>
      <c r="B17" s="1" t="s">
        <v>23</v>
      </c>
      <c r="C17" s="34">
        <v>45777</v>
      </c>
      <c r="D17" s="104">
        <v>282733</v>
      </c>
      <c r="E17" s="104">
        <v>31998</v>
      </c>
      <c r="F17" s="104">
        <v>314732</v>
      </c>
      <c r="G17" s="21">
        <v>877676.69</v>
      </c>
      <c r="H17" s="21">
        <v>109007.12</v>
      </c>
      <c r="I17" s="104">
        <v>768670</v>
      </c>
      <c r="J17" s="104">
        <v>0</v>
      </c>
      <c r="K17" s="104">
        <v>47210</v>
      </c>
      <c r="L17" s="104">
        <v>815879</v>
      </c>
      <c r="M17" s="104">
        <v>501148</v>
      </c>
    </row>
    <row r="18" spans="1:13" ht="15" customHeight="1" x14ac:dyDescent="0.25">
      <c r="A18" t="str">
        <f t="shared" si="0"/>
        <v>AXA COLPATRIA VIDA45808</v>
      </c>
      <c r="B18" s="1" t="s">
        <v>23</v>
      </c>
      <c r="C18" s="34">
        <v>45808</v>
      </c>
      <c r="D18" s="104">
        <v>285917</v>
      </c>
      <c r="E18" s="104">
        <v>32248</v>
      </c>
      <c r="F18" s="104">
        <v>318165</v>
      </c>
      <c r="G18" s="21">
        <v>901185.4</v>
      </c>
      <c r="H18" s="21">
        <v>112637.05</v>
      </c>
      <c r="I18" s="104">
        <v>788548</v>
      </c>
      <c r="J18" s="104">
        <v>0</v>
      </c>
      <c r="K18" s="104">
        <v>47725</v>
      </c>
      <c r="L18" s="104">
        <v>836273</v>
      </c>
      <c r="M18" s="104">
        <v>518108</v>
      </c>
    </row>
    <row r="19" spans="1:13" ht="15" customHeight="1" x14ac:dyDescent="0.25">
      <c r="A19" t="str">
        <f t="shared" si="0"/>
        <v>AXA COLPATRIA VIDA45838</v>
      </c>
      <c r="B19" s="1" t="s">
        <v>23</v>
      </c>
      <c r="C19" s="34">
        <v>45838</v>
      </c>
      <c r="D19" s="104">
        <v>289355</v>
      </c>
      <c r="E19" s="104">
        <v>32178</v>
      </c>
      <c r="F19" s="104">
        <v>321533</v>
      </c>
      <c r="G19" s="21">
        <v>895817.15</v>
      </c>
      <c r="H19" s="21">
        <v>112039.73</v>
      </c>
      <c r="I19" s="104">
        <v>783777</v>
      </c>
      <c r="J19" s="104">
        <v>0</v>
      </c>
      <c r="K19" s="104">
        <v>48230</v>
      </c>
      <c r="L19" s="104">
        <v>832007</v>
      </c>
      <c r="M19" s="104">
        <v>510474</v>
      </c>
    </row>
    <row r="20" spans="1:13" ht="15" customHeight="1" x14ac:dyDescent="0.25">
      <c r="A20" t="str">
        <f t="shared" si="0"/>
        <v>BBVA SEGUROS VIDA45777</v>
      </c>
      <c r="B20" s="1" t="s">
        <v>24</v>
      </c>
      <c r="C20" s="34">
        <v>45777</v>
      </c>
      <c r="D20" s="104">
        <v>149432</v>
      </c>
      <c r="E20" s="104">
        <v>15598</v>
      </c>
      <c r="F20" s="104">
        <v>165030</v>
      </c>
      <c r="G20" s="21">
        <v>704585.77</v>
      </c>
      <c r="H20" s="21">
        <v>11129.84</v>
      </c>
      <c r="I20" s="104">
        <v>693456</v>
      </c>
      <c r="J20" s="104">
        <v>0</v>
      </c>
      <c r="K20" s="104">
        <v>430</v>
      </c>
      <c r="L20" s="104">
        <v>693886</v>
      </c>
      <c r="M20" s="104">
        <v>528856</v>
      </c>
    </row>
    <row r="21" spans="1:13" ht="15" customHeight="1" x14ac:dyDescent="0.25">
      <c r="A21" t="str">
        <f t="shared" si="0"/>
        <v>BBVA SEGUROS VIDA45808</v>
      </c>
      <c r="B21" s="1" t="s">
        <v>24</v>
      </c>
      <c r="C21" s="34">
        <v>45808</v>
      </c>
      <c r="D21" s="104">
        <v>152386</v>
      </c>
      <c r="E21" s="104">
        <v>15280</v>
      </c>
      <c r="F21" s="104">
        <v>167667</v>
      </c>
      <c r="G21" s="21">
        <v>728190.77</v>
      </c>
      <c r="H21" s="21">
        <v>13839.17</v>
      </c>
      <c r="I21" s="104">
        <v>714352</v>
      </c>
      <c r="J21" s="104">
        <v>0</v>
      </c>
      <c r="K21" s="104">
        <v>2947</v>
      </c>
      <c r="L21" s="104">
        <v>717299</v>
      </c>
      <c r="M21" s="104">
        <v>549632</v>
      </c>
    </row>
    <row r="22" spans="1:13" ht="15" customHeight="1" x14ac:dyDescent="0.25">
      <c r="A22" t="str">
        <f t="shared" si="0"/>
        <v>BBVA SEGUROS VIDA45838</v>
      </c>
      <c r="B22" s="1" t="s">
        <v>24</v>
      </c>
      <c r="C22" s="34">
        <v>45838</v>
      </c>
      <c r="D22" s="104">
        <v>151999</v>
      </c>
      <c r="E22" s="104">
        <v>15479</v>
      </c>
      <c r="F22" s="104">
        <v>167477</v>
      </c>
      <c r="G22" s="21">
        <v>738614.77</v>
      </c>
      <c r="H22" s="21">
        <v>12378.42</v>
      </c>
      <c r="I22" s="104">
        <v>726236</v>
      </c>
      <c r="J22" s="104">
        <v>0</v>
      </c>
      <c r="K22" s="104">
        <v>1534</v>
      </c>
      <c r="L22" s="104">
        <v>727771</v>
      </c>
      <c r="M22" s="104">
        <v>560293</v>
      </c>
    </row>
    <row r="23" spans="1:13" x14ac:dyDescent="0.25">
      <c r="A23" t="str">
        <f t="shared" si="0"/>
        <v>BMI COLOMBIA45777</v>
      </c>
      <c r="B23" s="1" t="s">
        <v>99</v>
      </c>
      <c r="C23" s="34">
        <v>45777</v>
      </c>
      <c r="D23" s="104">
        <v>9766</v>
      </c>
      <c r="E23" s="104">
        <v>1969</v>
      </c>
      <c r="F23" s="104">
        <v>11735</v>
      </c>
      <c r="G23" s="21">
        <v>59257.440000000002</v>
      </c>
      <c r="H23" s="21">
        <v>36315.06</v>
      </c>
      <c r="I23" s="104">
        <v>22942</v>
      </c>
      <c r="J23" s="104">
        <v>0</v>
      </c>
      <c r="K23" s="104">
        <v>1760</v>
      </c>
      <c r="L23" s="104">
        <v>24703</v>
      </c>
      <c r="M23" s="104">
        <v>12968</v>
      </c>
    </row>
    <row r="24" spans="1:13" x14ac:dyDescent="0.25">
      <c r="A24" t="str">
        <f t="shared" si="0"/>
        <v>BMI COLOMBIA45808</v>
      </c>
      <c r="B24" s="1" t="s">
        <v>99</v>
      </c>
      <c r="C24" s="34">
        <v>45808</v>
      </c>
      <c r="D24" s="104">
        <v>9141</v>
      </c>
      <c r="E24" s="104">
        <v>1945</v>
      </c>
      <c r="F24" s="104">
        <v>11086</v>
      </c>
      <c r="G24" s="21">
        <v>61771.87</v>
      </c>
      <c r="H24" s="21">
        <v>36123.040000000001</v>
      </c>
      <c r="I24" s="104">
        <v>25649</v>
      </c>
      <c r="J24" s="104">
        <v>0</v>
      </c>
      <c r="K24" s="104">
        <v>1663</v>
      </c>
      <c r="L24" s="104">
        <v>27312</v>
      </c>
      <c r="M24" s="104">
        <v>16225</v>
      </c>
    </row>
    <row r="25" spans="1:13" x14ac:dyDescent="0.25">
      <c r="A25" t="str">
        <f t="shared" si="0"/>
        <v>BMI COLOMBIA45838</v>
      </c>
      <c r="B25" s="1" t="s">
        <v>99</v>
      </c>
      <c r="C25" s="34">
        <v>45838</v>
      </c>
      <c r="D25" s="104">
        <v>9189</v>
      </c>
      <c r="E25" s="104">
        <v>262</v>
      </c>
      <c r="F25" s="104">
        <v>9451</v>
      </c>
      <c r="G25" s="21">
        <v>62213.86</v>
      </c>
      <c r="H25" s="21">
        <v>36467.660000000003</v>
      </c>
      <c r="I25" s="104">
        <v>25746</v>
      </c>
      <c r="J25" s="104">
        <v>0</v>
      </c>
      <c r="K25" s="104">
        <v>1418</v>
      </c>
      <c r="L25" s="104">
        <v>27164</v>
      </c>
      <c r="M25" s="104">
        <v>17713</v>
      </c>
    </row>
    <row r="26" spans="1:13" x14ac:dyDescent="0.25">
      <c r="A26" t="str">
        <f t="shared" si="0"/>
        <v>BOLIVAR VIDA45777</v>
      </c>
      <c r="B26" s="1" t="s">
        <v>25</v>
      </c>
      <c r="C26" s="34">
        <v>45777</v>
      </c>
      <c r="D26" s="104">
        <v>758993</v>
      </c>
      <c r="E26" s="104">
        <v>127015</v>
      </c>
      <c r="F26" s="104">
        <v>886009</v>
      </c>
      <c r="G26" s="21">
        <v>2992079.63</v>
      </c>
      <c r="H26" s="21">
        <v>1671943.26</v>
      </c>
      <c r="I26" s="104">
        <v>1320136</v>
      </c>
      <c r="J26" s="104">
        <v>0</v>
      </c>
      <c r="K26" s="104">
        <v>0</v>
      </c>
      <c r="L26" s="104">
        <v>1320136</v>
      </c>
      <c r="M26" s="104">
        <v>434128</v>
      </c>
    </row>
    <row r="27" spans="1:13" x14ac:dyDescent="0.25">
      <c r="A27" t="str">
        <f t="shared" si="0"/>
        <v>BOLIVAR VIDA45808</v>
      </c>
      <c r="B27" s="1" t="s">
        <v>25</v>
      </c>
      <c r="C27" s="34">
        <v>45808</v>
      </c>
      <c r="D27" s="104">
        <v>768100</v>
      </c>
      <c r="E27" s="104">
        <v>127313</v>
      </c>
      <c r="F27" s="104">
        <v>895413</v>
      </c>
      <c r="G27" s="21">
        <v>3059152.49</v>
      </c>
      <c r="H27" s="21">
        <v>1674514.79</v>
      </c>
      <c r="I27" s="104">
        <v>1384638</v>
      </c>
      <c r="J27" s="104">
        <v>0</v>
      </c>
      <c r="K27" s="104">
        <v>0</v>
      </c>
      <c r="L27" s="104">
        <v>1384638</v>
      </c>
      <c r="M27" s="104">
        <v>489225</v>
      </c>
    </row>
    <row r="28" spans="1:13" x14ac:dyDescent="0.25">
      <c r="A28" t="str">
        <f t="shared" si="0"/>
        <v>BOLIVAR VIDA45838</v>
      </c>
      <c r="B28" s="1" t="s">
        <v>25</v>
      </c>
      <c r="C28" s="34">
        <v>45838</v>
      </c>
      <c r="D28" s="104">
        <v>775846</v>
      </c>
      <c r="E28" s="104">
        <v>129396</v>
      </c>
      <c r="F28" s="104">
        <v>905242</v>
      </c>
      <c r="G28" s="21">
        <v>2895187.02</v>
      </c>
      <c r="H28" s="21">
        <v>1709722.33</v>
      </c>
      <c r="I28" s="104">
        <v>1185465</v>
      </c>
      <c r="J28" s="104">
        <v>0</v>
      </c>
      <c r="K28" s="104">
        <v>0</v>
      </c>
      <c r="L28" s="104">
        <v>1185465</v>
      </c>
      <c r="M28" s="104">
        <v>280223</v>
      </c>
    </row>
    <row r="29" spans="1:13" x14ac:dyDescent="0.25">
      <c r="A29" t="str">
        <f t="shared" si="0"/>
        <v>COLMENA ARL45777</v>
      </c>
      <c r="B29" s="1" t="s">
        <v>110</v>
      </c>
      <c r="C29" s="34">
        <v>45777</v>
      </c>
      <c r="D29" s="104">
        <v>154227</v>
      </c>
      <c r="E29" s="104">
        <v>17729</v>
      </c>
      <c r="F29" s="104">
        <v>171956</v>
      </c>
      <c r="G29" s="21">
        <v>287394.53999999998</v>
      </c>
      <c r="H29" s="21">
        <v>23400.91</v>
      </c>
      <c r="I29" s="104">
        <v>263994</v>
      </c>
      <c r="J29" s="104">
        <v>0</v>
      </c>
      <c r="K29" s="104">
        <v>0</v>
      </c>
      <c r="L29" s="104">
        <v>263994</v>
      </c>
      <c r="M29" s="104">
        <v>92037</v>
      </c>
    </row>
    <row r="30" spans="1:13" x14ac:dyDescent="0.25">
      <c r="A30" t="str">
        <f t="shared" si="0"/>
        <v>COLMENA ARL45808</v>
      </c>
      <c r="B30" s="1" t="s">
        <v>110</v>
      </c>
      <c r="C30" s="34">
        <v>45808</v>
      </c>
      <c r="D30" s="104">
        <v>154556</v>
      </c>
      <c r="E30" s="104">
        <v>18465</v>
      </c>
      <c r="F30" s="104">
        <v>173021</v>
      </c>
      <c r="G30" s="21">
        <v>310960.88</v>
      </c>
      <c r="H30" s="21">
        <v>23395.09</v>
      </c>
      <c r="I30" s="104">
        <v>287566</v>
      </c>
      <c r="J30" s="104">
        <v>0</v>
      </c>
      <c r="K30" s="104">
        <v>0</v>
      </c>
      <c r="L30" s="104">
        <v>287566</v>
      </c>
      <c r="M30" s="104">
        <v>114545</v>
      </c>
    </row>
    <row r="31" spans="1:13" x14ac:dyDescent="0.25">
      <c r="A31" t="str">
        <f t="shared" si="0"/>
        <v>COLMENA ARL45838</v>
      </c>
      <c r="B31" s="1" t="s">
        <v>110</v>
      </c>
      <c r="C31" s="34">
        <v>45838</v>
      </c>
      <c r="D31" s="104">
        <v>155143</v>
      </c>
      <c r="E31" s="104">
        <v>19445</v>
      </c>
      <c r="F31" s="104">
        <v>174588</v>
      </c>
      <c r="G31" s="21">
        <v>328797.51</v>
      </c>
      <c r="H31" s="21">
        <v>23389.27</v>
      </c>
      <c r="I31" s="104">
        <v>305408</v>
      </c>
      <c r="J31" s="104">
        <v>0</v>
      </c>
      <c r="K31" s="104">
        <v>0</v>
      </c>
      <c r="L31" s="104">
        <v>305408</v>
      </c>
      <c r="M31" s="104">
        <v>130820</v>
      </c>
    </row>
    <row r="32" spans="1:13" x14ac:dyDescent="0.25">
      <c r="A32" t="str">
        <f t="shared" si="0"/>
        <v>COLMENA VIDA45777</v>
      </c>
      <c r="B32" s="1" t="s">
        <v>111</v>
      </c>
      <c r="C32" s="34">
        <v>45777</v>
      </c>
      <c r="D32" s="104">
        <v>26620</v>
      </c>
      <c r="E32" s="104">
        <v>6115</v>
      </c>
      <c r="F32" s="104">
        <v>32735</v>
      </c>
      <c r="G32" s="21">
        <v>161093.15</v>
      </c>
      <c r="H32" s="21">
        <v>32822.550000000003</v>
      </c>
      <c r="I32" s="104">
        <v>128271</v>
      </c>
      <c r="J32" s="104">
        <v>0</v>
      </c>
      <c r="K32" s="104">
        <v>2443</v>
      </c>
      <c r="L32" s="104">
        <v>130714</v>
      </c>
      <c r="M32" s="104">
        <v>97978</v>
      </c>
    </row>
    <row r="33" spans="1:13" x14ac:dyDescent="0.25">
      <c r="A33" t="str">
        <f t="shared" si="0"/>
        <v>COLMENA VIDA45808</v>
      </c>
      <c r="B33" s="1" t="s">
        <v>111</v>
      </c>
      <c r="C33" s="34">
        <v>45808</v>
      </c>
      <c r="D33" s="104">
        <v>26225</v>
      </c>
      <c r="E33" s="104">
        <v>7868</v>
      </c>
      <c r="F33" s="104">
        <v>34093</v>
      </c>
      <c r="G33" s="21">
        <v>163544.97</v>
      </c>
      <c r="H33" s="21">
        <v>32948.720000000001</v>
      </c>
      <c r="I33" s="104">
        <v>130596</v>
      </c>
      <c r="J33" s="104">
        <v>0</v>
      </c>
      <c r="K33" s="104">
        <v>2416</v>
      </c>
      <c r="L33" s="104">
        <v>133012</v>
      </c>
      <c r="M33" s="104">
        <v>98919</v>
      </c>
    </row>
    <row r="34" spans="1:13" x14ac:dyDescent="0.25">
      <c r="A34" t="str">
        <f t="shared" si="0"/>
        <v>COLMENA VIDA45838</v>
      </c>
      <c r="B34" s="1" t="s">
        <v>111</v>
      </c>
      <c r="C34" s="34">
        <v>45838</v>
      </c>
      <c r="D34" s="104">
        <v>26679</v>
      </c>
      <c r="E34" s="104">
        <v>7351</v>
      </c>
      <c r="F34" s="104">
        <v>34030</v>
      </c>
      <c r="G34" s="21">
        <v>166298.26</v>
      </c>
      <c r="H34" s="21">
        <v>32553.35</v>
      </c>
      <c r="I34" s="104">
        <v>133745</v>
      </c>
      <c r="J34" s="104">
        <v>0</v>
      </c>
      <c r="K34" s="104">
        <v>2040</v>
      </c>
      <c r="L34" s="104">
        <v>135785</v>
      </c>
      <c r="M34" s="104">
        <v>101754</v>
      </c>
    </row>
    <row r="35" spans="1:13" x14ac:dyDescent="0.25">
      <c r="A35" t="str">
        <f t="shared" si="0"/>
        <v>COLSANITAS45777</v>
      </c>
      <c r="B35" s="1" t="s">
        <v>112</v>
      </c>
      <c r="C35" s="34">
        <v>45777</v>
      </c>
      <c r="D35" s="104">
        <v>17492</v>
      </c>
      <c r="E35" s="104">
        <v>2805</v>
      </c>
      <c r="F35" s="104">
        <v>20298</v>
      </c>
      <c r="G35" s="21">
        <v>60380.12</v>
      </c>
      <c r="H35" s="21">
        <v>34446.76</v>
      </c>
      <c r="I35" s="104">
        <v>25933</v>
      </c>
      <c r="J35" s="104">
        <v>0</v>
      </c>
      <c r="K35" s="104">
        <v>0</v>
      </c>
      <c r="L35" s="104">
        <v>25933</v>
      </c>
      <c r="M35" s="104">
        <v>5636</v>
      </c>
    </row>
    <row r="36" spans="1:13" x14ac:dyDescent="0.25">
      <c r="A36" t="str">
        <f t="shared" si="0"/>
        <v>COLSANITAS45808</v>
      </c>
      <c r="B36" s="1" t="s">
        <v>112</v>
      </c>
      <c r="C36" s="34">
        <v>45808</v>
      </c>
      <c r="D36" s="104">
        <v>17943</v>
      </c>
      <c r="E36" s="104">
        <v>2819</v>
      </c>
      <c r="F36" s="104">
        <v>20763</v>
      </c>
      <c r="G36" s="21">
        <v>67937.149999999994</v>
      </c>
      <c r="H36" s="21">
        <v>34889.440000000002</v>
      </c>
      <c r="I36" s="104">
        <v>33048</v>
      </c>
      <c r="J36" s="104">
        <v>0</v>
      </c>
      <c r="K36" s="104">
        <v>0</v>
      </c>
      <c r="L36" s="104">
        <v>33048</v>
      </c>
      <c r="M36" s="104">
        <v>12285</v>
      </c>
    </row>
    <row r="37" spans="1:13" x14ac:dyDescent="0.25">
      <c r="A37" t="str">
        <f t="shared" ref="A37:A64" si="1">+B37&amp;C37</f>
        <v>COLSANITAS45838</v>
      </c>
      <c r="B37" s="1" t="s">
        <v>112</v>
      </c>
      <c r="C37" s="34">
        <v>45838</v>
      </c>
      <c r="D37" s="104">
        <v>18632</v>
      </c>
      <c r="E37" s="104">
        <v>4027</v>
      </c>
      <c r="F37" s="104">
        <v>22659</v>
      </c>
      <c r="G37" s="21">
        <v>67683.600000000006</v>
      </c>
      <c r="H37" s="21">
        <v>35642.050000000003</v>
      </c>
      <c r="I37" s="104">
        <v>32042</v>
      </c>
      <c r="J37" s="104">
        <v>0</v>
      </c>
      <c r="K37" s="104">
        <v>0</v>
      </c>
      <c r="L37" s="104">
        <v>32042</v>
      </c>
      <c r="M37" s="104">
        <v>9383</v>
      </c>
    </row>
    <row r="38" spans="1:13" x14ac:dyDescent="0.25">
      <c r="A38" t="str">
        <f t="shared" si="1"/>
        <v>EQUIDAD VIDA45777</v>
      </c>
      <c r="B38" s="1" t="s">
        <v>26</v>
      </c>
      <c r="C38" s="34">
        <v>45777</v>
      </c>
      <c r="D38" s="104">
        <v>46239</v>
      </c>
      <c r="E38" s="104">
        <v>5918</v>
      </c>
      <c r="F38" s="104">
        <v>52156</v>
      </c>
      <c r="G38" s="21">
        <v>71518.39</v>
      </c>
      <c r="H38" s="21">
        <v>6805.1</v>
      </c>
      <c r="I38" s="104">
        <v>64713</v>
      </c>
      <c r="J38" s="104">
        <v>0</v>
      </c>
      <c r="K38" s="104">
        <v>0</v>
      </c>
      <c r="L38" s="104">
        <v>64713</v>
      </c>
      <c r="M38" s="104">
        <v>12557</v>
      </c>
    </row>
    <row r="39" spans="1:13" x14ac:dyDescent="0.25">
      <c r="A39" t="str">
        <f t="shared" si="1"/>
        <v>EQUIDAD VIDA45808</v>
      </c>
      <c r="B39" s="1" t="s">
        <v>26</v>
      </c>
      <c r="C39" s="34">
        <v>45808</v>
      </c>
      <c r="D39" s="104">
        <v>46458</v>
      </c>
      <c r="E39" s="104">
        <v>5846</v>
      </c>
      <c r="F39" s="104">
        <v>52305</v>
      </c>
      <c r="G39" s="21">
        <v>71522.44</v>
      </c>
      <c r="H39" s="21">
        <v>3569.92</v>
      </c>
      <c r="I39" s="104">
        <v>67953</v>
      </c>
      <c r="J39" s="104">
        <v>0</v>
      </c>
      <c r="K39" s="104">
        <v>0</v>
      </c>
      <c r="L39" s="104">
        <v>67953</v>
      </c>
      <c r="M39" s="104">
        <v>15648</v>
      </c>
    </row>
    <row r="40" spans="1:13" x14ac:dyDescent="0.25">
      <c r="A40" t="str">
        <f t="shared" si="1"/>
        <v>EQUIDAD VIDA45838</v>
      </c>
      <c r="B40" s="1" t="s">
        <v>26</v>
      </c>
      <c r="C40" s="34">
        <v>45838</v>
      </c>
      <c r="D40" s="104">
        <v>46573</v>
      </c>
      <c r="E40" s="104">
        <v>5869</v>
      </c>
      <c r="F40" s="104">
        <v>52442</v>
      </c>
      <c r="G40" s="21">
        <v>71531.73</v>
      </c>
      <c r="H40" s="21">
        <v>2292.67</v>
      </c>
      <c r="I40" s="104">
        <v>69239</v>
      </c>
      <c r="J40" s="104">
        <v>0</v>
      </c>
      <c r="K40" s="104">
        <v>0</v>
      </c>
      <c r="L40" s="104">
        <v>69239</v>
      </c>
      <c r="M40" s="104">
        <v>16797</v>
      </c>
    </row>
    <row r="41" spans="1:13" x14ac:dyDescent="0.25">
      <c r="A41" t="str">
        <f t="shared" si="1"/>
        <v>ESTADO VIDA45777</v>
      </c>
      <c r="B41" s="1" t="s">
        <v>27</v>
      </c>
      <c r="C41" s="34">
        <v>45777</v>
      </c>
      <c r="D41" s="104">
        <v>27533</v>
      </c>
      <c r="E41" s="104">
        <v>4857</v>
      </c>
      <c r="F41" s="104">
        <v>32390</v>
      </c>
      <c r="G41" s="21">
        <v>47936.51</v>
      </c>
      <c r="H41" s="21">
        <v>5083.09</v>
      </c>
      <c r="I41" s="104">
        <v>42853</v>
      </c>
      <c r="J41" s="104">
        <v>0</v>
      </c>
      <c r="K41" s="104">
        <v>545</v>
      </c>
      <c r="L41" s="104">
        <v>43398</v>
      </c>
      <c r="M41" s="104">
        <v>11008</v>
      </c>
    </row>
    <row r="42" spans="1:13" x14ac:dyDescent="0.25">
      <c r="A42" t="str">
        <f t="shared" si="1"/>
        <v>ESTADO VIDA45808</v>
      </c>
      <c r="B42" s="1" t="s">
        <v>27</v>
      </c>
      <c r="C42" s="34">
        <v>45808</v>
      </c>
      <c r="D42" s="104">
        <v>27788</v>
      </c>
      <c r="E42" s="104">
        <v>4272</v>
      </c>
      <c r="F42" s="104">
        <v>32061</v>
      </c>
      <c r="G42" s="21">
        <v>49346.71</v>
      </c>
      <c r="H42" s="21">
        <v>4760.53</v>
      </c>
      <c r="I42" s="104">
        <v>44586</v>
      </c>
      <c r="J42" s="104">
        <v>0</v>
      </c>
      <c r="K42" s="104">
        <v>222</v>
      </c>
      <c r="L42" s="104">
        <v>44808</v>
      </c>
      <c r="M42" s="104">
        <v>12748</v>
      </c>
    </row>
    <row r="43" spans="1:13" x14ac:dyDescent="0.25">
      <c r="A43" t="str">
        <f t="shared" si="1"/>
        <v>ESTADO VIDA45838</v>
      </c>
      <c r="B43" s="1" t="s">
        <v>27</v>
      </c>
      <c r="C43" s="34">
        <v>45838</v>
      </c>
      <c r="D43" s="104">
        <v>27908</v>
      </c>
      <c r="E43" s="104">
        <v>3796</v>
      </c>
      <c r="F43" s="104">
        <v>31704</v>
      </c>
      <c r="G43" s="21">
        <v>47382.55</v>
      </c>
      <c r="H43" s="21">
        <v>6242.05</v>
      </c>
      <c r="I43" s="104">
        <v>41140</v>
      </c>
      <c r="J43" s="104">
        <v>0</v>
      </c>
      <c r="K43" s="104">
        <v>1704</v>
      </c>
      <c r="L43" s="104">
        <v>42844</v>
      </c>
      <c r="M43" s="104">
        <v>11140</v>
      </c>
    </row>
    <row r="44" spans="1:13" x14ac:dyDescent="0.25">
      <c r="A44" t="str">
        <f t="shared" si="1"/>
        <v>GLOBAL45777</v>
      </c>
      <c r="B44" s="1" t="s">
        <v>28</v>
      </c>
      <c r="C44" s="34">
        <v>45777</v>
      </c>
      <c r="D44" s="104">
        <v>234559</v>
      </c>
      <c r="E44" s="104">
        <v>92062</v>
      </c>
      <c r="F44" s="104">
        <v>326621</v>
      </c>
      <c r="G44" s="21">
        <v>336139.88</v>
      </c>
      <c r="H44" s="21">
        <v>13914.14</v>
      </c>
      <c r="I44" s="104">
        <v>322226</v>
      </c>
      <c r="J44" s="104">
        <v>0</v>
      </c>
      <c r="K44" s="104">
        <v>11908</v>
      </c>
      <c r="L44" s="104">
        <v>334133</v>
      </c>
      <c r="M44" s="104">
        <v>7512</v>
      </c>
    </row>
    <row r="45" spans="1:13" x14ac:dyDescent="0.25">
      <c r="A45" t="str">
        <f t="shared" si="1"/>
        <v>GLOBAL45808</v>
      </c>
      <c r="B45" s="1" t="s">
        <v>28</v>
      </c>
      <c r="C45" s="34">
        <v>45808</v>
      </c>
      <c r="D45" s="104">
        <v>236142</v>
      </c>
      <c r="E45" s="104">
        <v>88865</v>
      </c>
      <c r="F45" s="104">
        <v>325006</v>
      </c>
      <c r="G45" s="21">
        <v>333859.28000000003</v>
      </c>
      <c r="H45" s="21">
        <v>13884.91</v>
      </c>
      <c r="I45" s="104">
        <v>319974</v>
      </c>
      <c r="J45" s="104">
        <v>0</v>
      </c>
      <c r="K45" s="104">
        <v>11908</v>
      </c>
      <c r="L45" s="104">
        <v>331882</v>
      </c>
      <c r="M45" s="104">
        <v>6876</v>
      </c>
    </row>
    <row r="46" spans="1:13" x14ac:dyDescent="0.25">
      <c r="A46" t="str">
        <f t="shared" si="1"/>
        <v>GLOBAL45838</v>
      </c>
      <c r="B46" s="1" t="s">
        <v>28</v>
      </c>
      <c r="C46" s="34">
        <v>45838</v>
      </c>
      <c r="D46" s="104">
        <v>236817</v>
      </c>
      <c r="E46" s="104">
        <v>90039</v>
      </c>
      <c r="F46" s="104">
        <v>326855</v>
      </c>
      <c r="G46" s="21">
        <v>334825.14</v>
      </c>
      <c r="H46" s="21">
        <v>13936.15</v>
      </c>
      <c r="I46" s="104">
        <v>320889</v>
      </c>
      <c r="J46" s="104">
        <v>0</v>
      </c>
      <c r="K46" s="104">
        <v>11908</v>
      </c>
      <c r="L46" s="104">
        <v>332797</v>
      </c>
      <c r="M46" s="104">
        <v>5941</v>
      </c>
    </row>
    <row r="47" spans="1:13" x14ac:dyDescent="0.25">
      <c r="A47" t="str">
        <f t="shared" si="1"/>
        <v>MAPFRE VIDA45777</v>
      </c>
      <c r="B47" s="1" t="s">
        <v>29</v>
      </c>
      <c r="C47" s="34">
        <v>45777</v>
      </c>
      <c r="D47" s="104">
        <v>240094</v>
      </c>
      <c r="E47" s="104">
        <v>24528</v>
      </c>
      <c r="F47" s="104">
        <v>264622</v>
      </c>
      <c r="G47" s="21">
        <v>372180.44</v>
      </c>
      <c r="H47" s="21">
        <v>93012.29</v>
      </c>
      <c r="I47" s="104">
        <v>279168</v>
      </c>
      <c r="J47" s="104">
        <v>0</v>
      </c>
      <c r="K47" s="104">
        <v>0</v>
      </c>
      <c r="L47" s="104">
        <v>279168</v>
      </c>
      <c r="M47" s="104">
        <v>14546</v>
      </c>
    </row>
    <row r="48" spans="1:13" x14ac:dyDescent="0.25">
      <c r="A48" t="str">
        <f t="shared" si="1"/>
        <v>MAPFRE VIDA45808</v>
      </c>
      <c r="B48" s="1" t="s">
        <v>29</v>
      </c>
      <c r="C48" s="34">
        <v>45808</v>
      </c>
      <c r="D48" s="104">
        <v>240906</v>
      </c>
      <c r="E48" s="104">
        <v>24276</v>
      </c>
      <c r="F48" s="104">
        <v>265183</v>
      </c>
      <c r="G48" s="21">
        <v>372298.04</v>
      </c>
      <c r="H48" s="21">
        <v>92232.24</v>
      </c>
      <c r="I48" s="104">
        <v>280066</v>
      </c>
      <c r="J48" s="104">
        <v>0</v>
      </c>
      <c r="K48" s="104">
        <v>0</v>
      </c>
      <c r="L48" s="104">
        <v>280066</v>
      </c>
      <c r="M48" s="104">
        <v>14883</v>
      </c>
    </row>
    <row r="49" spans="1:13" x14ac:dyDescent="0.25">
      <c r="A49" t="str">
        <f t="shared" si="1"/>
        <v>MAPFRE VIDA45838</v>
      </c>
      <c r="B49" s="1" t="s">
        <v>29</v>
      </c>
      <c r="C49" s="34">
        <v>45838</v>
      </c>
      <c r="D49" s="104">
        <v>241232</v>
      </c>
      <c r="E49" s="104">
        <v>24614</v>
      </c>
      <c r="F49" s="104">
        <v>265846</v>
      </c>
      <c r="G49" s="21">
        <v>408751.63</v>
      </c>
      <c r="H49" s="21">
        <v>107464.65</v>
      </c>
      <c r="I49" s="104">
        <v>301287</v>
      </c>
      <c r="J49" s="104">
        <v>0</v>
      </c>
      <c r="K49" s="104">
        <v>0</v>
      </c>
      <c r="L49" s="104">
        <v>301287</v>
      </c>
      <c r="M49" s="104">
        <v>35441</v>
      </c>
    </row>
    <row r="50" spans="1:13" x14ac:dyDescent="0.25">
      <c r="A50" t="str">
        <f t="shared" si="1"/>
        <v>METLIFE45777</v>
      </c>
      <c r="B50" s="1" t="s">
        <v>30</v>
      </c>
      <c r="C50" s="34">
        <v>45777</v>
      </c>
      <c r="D50" s="104">
        <v>132388</v>
      </c>
      <c r="E50" s="104">
        <v>12670</v>
      </c>
      <c r="F50" s="104">
        <v>145058</v>
      </c>
      <c r="G50" s="21">
        <v>426642.22</v>
      </c>
      <c r="H50" s="21">
        <v>14230.88</v>
      </c>
      <c r="I50" s="104">
        <v>412411</v>
      </c>
      <c r="J50" s="104">
        <v>0</v>
      </c>
      <c r="K50" s="104">
        <v>359</v>
      </c>
      <c r="L50" s="104">
        <v>412770</v>
      </c>
      <c r="M50" s="104">
        <v>267712</v>
      </c>
    </row>
    <row r="51" spans="1:13" x14ac:dyDescent="0.25">
      <c r="A51" t="str">
        <f t="shared" si="1"/>
        <v>METLIFE45808</v>
      </c>
      <c r="B51" s="1" t="s">
        <v>30</v>
      </c>
      <c r="C51" s="34">
        <v>45808</v>
      </c>
      <c r="D51" s="104">
        <v>132686</v>
      </c>
      <c r="E51" s="104">
        <v>11775</v>
      </c>
      <c r="F51" s="104">
        <v>144461</v>
      </c>
      <c r="G51" s="21">
        <v>431642.02</v>
      </c>
      <c r="H51" s="21">
        <v>16869.91</v>
      </c>
      <c r="I51" s="104">
        <v>414772</v>
      </c>
      <c r="J51" s="104">
        <v>0</v>
      </c>
      <c r="K51" s="104">
        <v>2318</v>
      </c>
      <c r="L51" s="104">
        <v>417090</v>
      </c>
      <c r="M51" s="104">
        <v>272629</v>
      </c>
    </row>
    <row r="52" spans="1:13" x14ac:dyDescent="0.25">
      <c r="A52" t="str">
        <f t="shared" si="1"/>
        <v>METLIFE45838</v>
      </c>
      <c r="B52" s="1" t="s">
        <v>30</v>
      </c>
      <c r="C52" s="34">
        <v>45838</v>
      </c>
      <c r="D52" s="104">
        <v>131766</v>
      </c>
      <c r="E52" s="104">
        <v>12029</v>
      </c>
      <c r="F52" s="104">
        <v>143795</v>
      </c>
      <c r="G52" s="21">
        <v>429796.88</v>
      </c>
      <c r="H52" s="21">
        <v>19846.599999999999</v>
      </c>
      <c r="I52" s="104">
        <v>409950</v>
      </c>
      <c r="J52" s="104">
        <v>0</v>
      </c>
      <c r="K52" s="104">
        <v>5593</v>
      </c>
      <c r="L52" s="104">
        <v>415543</v>
      </c>
      <c r="M52" s="104">
        <v>271748</v>
      </c>
    </row>
    <row r="53" spans="1:13" x14ac:dyDescent="0.25">
      <c r="A53" t="str">
        <f t="shared" si="1"/>
        <v>PANAMERICAN VIDA45777</v>
      </c>
      <c r="B53" s="1" t="s">
        <v>31</v>
      </c>
      <c r="C53" s="34">
        <v>45777</v>
      </c>
      <c r="D53" s="104">
        <v>46124</v>
      </c>
      <c r="E53" s="104">
        <v>7374</v>
      </c>
      <c r="F53" s="104">
        <v>53499</v>
      </c>
      <c r="G53" s="21">
        <v>91681.2</v>
      </c>
      <c r="H53" s="21">
        <v>19961.03</v>
      </c>
      <c r="I53" s="104">
        <v>71720</v>
      </c>
      <c r="J53" s="104">
        <v>0</v>
      </c>
      <c r="K53" s="104">
        <v>1660</v>
      </c>
      <c r="L53" s="104">
        <v>73380</v>
      </c>
      <c r="M53" s="104">
        <v>19881</v>
      </c>
    </row>
    <row r="54" spans="1:13" x14ac:dyDescent="0.25">
      <c r="A54" t="str">
        <f t="shared" si="1"/>
        <v>PANAMERICAN VIDA45808</v>
      </c>
      <c r="B54" s="1" t="s">
        <v>31</v>
      </c>
      <c r="C54" s="34">
        <v>45808</v>
      </c>
      <c r="D54" s="104">
        <v>48023</v>
      </c>
      <c r="E54" s="104">
        <v>7578</v>
      </c>
      <c r="F54" s="104">
        <v>55601</v>
      </c>
      <c r="G54" s="21">
        <v>91505.93</v>
      </c>
      <c r="H54" s="21">
        <v>20685.689999999999</v>
      </c>
      <c r="I54" s="104">
        <v>70820</v>
      </c>
      <c r="J54" s="104">
        <v>0</v>
      </c>
      <c r="K54" s="104">
        <v>1660</v>
      </c>
      <c r="L54" s="104">
        <v>72480</v>
      </c>
      <c r="M54" s="104">
        <v>16879</v>
      </c>
    </row>
    <row r="55" spans="1:13" x14ac:dyDescent="0.25">
      <c r="A55" t="str">
        <f t="shared" si="1"/>
        <v>PANAMERICAN VIDA45838</v>
      </c>
      <c r="B55" s="1" t="s">
        <v>31</v>
      </c>
      <c r="C55" s="34">
        <v>45838</v>
      </c>
      <c r="D55" s="104">
        <v>50168</v>
      </c>
      <c r="E55" s="104">
        <v>8142</v>
      </c>
      <c r="F55" s="104">
        <v>58310</v>
      </c>
      <c r="G55" s="21">
        <v>91505.93</v>
      </c>
      <c r="H55" s="21">
        <v>21501.38</v>
      </c>
      <c r="I55" s="104">
        <v>70005</v>
      </c>
      <c r="J55" s="104">
        <v>0</v>
      </c>
      <c r="K55" s="104">
        <v>2403</v>
      </c>
      <c r="L55" s="104">
        <v>72408</v>
      </c>
      <c r="M55" s="104">
        <v>14098</v>
      </c>
    </row>
    <row r="56" spans="1:13" x14ac:dyDescent="0.25">
      <c r="A56" t="str">
        <f t="shared" si="1"/>
        <v>POSITIVA45777</v>
      </c>
      <c r="B56" s="1" t="s">
        <v>32</v>
      </c>
      <c r="C56" s="34">
        <v>45777</v>
      </c>
      <c r="D56" s="104">
        <v>530788</v>
      </c>
      <c r="E56" s="104">
        <v>73760</v>
      </c>
      <c r="F56" s="104">
        <v>604548</v>
      </c>
      <c r="G56" s="21">
        <v>1337477.6399999999</v>
      </c>
      <c r="H56" s="21">
        <v>442728.38</v>
      </c>
      <c r="I56" s="104">
        <v>894749</v>
      </c>
      <c r="J56" s="104">
        <v>0</v>
      </c>
      <c r="K56" s="104">
        <v>0</v>
      </c>
      <c r="L56" s="104">
        <v>894749</v>
      </c>
      <c r="M56" s="104">
        <v>290201</v>
      </c>
    </row>
    <row r="57" spans="1:13" x14ac:dyDescent="0.25">
      <c r="A57" t="str">
        <f t="shared" si="1"/>
        <v>POSITIVA45808</v>
      </c>
      <c r="B57" s="1" t="s">
        <v>32</v>
      </c>
      <c r="C57" s="34">
        <v>45808</v>
      </c>
      <c r="D57" s="104">
        <v>535857</v>
      </c>
      <c r="E57" s="104">
        <v>74091</v>
      </c>
      <c r="F57" s="104">
        <v>609947</v>
      </c>
      <c r="G57" s="21">
        <v>1367841.35</v>
      </c>
      <c r="H57" s="21">
        <v>442666.72</v>
      </c>
      <c r="I57" s="104">
        <v>925175</v>
      </c>
      <c r="J57" s="104">
        <v>0</v>
      </c>
      <c r="K57" s="104">
        <v>0</v>
      </c>
      <c r="L57" s="104">
        <v>925175</v>
      </c>
      <c r="M57" s="104">
        <v>315227</v>
      </c>
    </row>
    <row r="58" spans="1:13" x14ac:dyDescent="0.25">
      <c r="A58" t="str">
        <f t="shared" si="1"/>
        <v>POSITIVA45838</v>
      </c>
      <c r="B58" s="1" t="s">
        <v>32</v>
      </c>
      <c r="C58" s="34">
        <v>45838</v>
      </c>
      <c r="D58" s="104">
        <v>536319</v>
      </c>
      <c r="E58" s="104">
        <v>75037</v>
      </c>
      <c r="F58" s="104">
        <v>611355</v>
      </c>
      <c r="G58" s="21">
        <v>1370862.04</v>
      </c>
      <c r="H58" s="21">
        <v>442607.06</v>
      </c>
      <c r="I58" s="104">
        <v>928255</v>
      </c>
      <c r="J58" s="104">
        <v>0</v>
      </c>
      <c r="K58" s="104">
        <v>0</v>
      </c>
      <c r="L58" s="104">
        <v>928255</v>
      </c>
      <c r="M58" s="104">
        <v>316899</v>
      </c>
    </row>
    <row r="59" spans="1:13" x14ac:dyDescent="0.25">
      <c r="A59" t="str">
        <f t="shared" si="1"/>
        <v>SKANDIA45777</v>
      </c>
      <c r="B59" s="1" t="s">
        <v>104</v>
      </c>
      <c r="C59" s="34">
        <v>45777</v>
      </c>
      <c r="D59" s="104">
        <v>67519</v>
      </c>
      <c r="E59" s="104">
        <v>13102</v>
      </c>
      <c r="F59" s="104">
        <v>80620</v>
      </c>
      <c r="G59" s="21">
        <v>230252.27</v>
      </c>
      <c r="H59" s="21">
        <v>114089.34</v>
      </c>
      <c r="I59" s="104">
        <v>116163</v>
      </c>
      <c r="J59" s="104">
        <v>0</v>
      </c>
      <c r="K59" s="104">
        <v>0</v>
      </c>
      <c r="L59" s="104">
        <v>116163</v>
      </c>
      <c r="M59" s="104">
        <v>35543</v>
      </c>
    </row>
    <row r="60" spans="1:13" x14ac:dyDescent="0.25">
      <c r="A60" t="str">
        <f t="shared" si="1"/>
        <v>SKANDIA45808</v>
      </c>
      <c r="B60" s="1" t="s">
        <v>104</v>
      </c>
      <c r="C60" s="34">
        <v>45808</v>
      </c>
      <c r="D60" s="104">
        <v>68852</v>
      </c>
      <c r="E60" s="104">
        <v>12800</v>
      </c>
      <c r="F60" s="104">
        <v>81652</v>
      </c>
      <c r="G60" s="21">
        <v>232482.31</v>
      </c>
      <c r="H60" s="21">
        <v>113932.55</v>
      </c>
      <c r="I60" s="104">
        <v>118550</v>
      </c>
      <c r="J60" s="104">
        <v>0</v>
      </c>
      <c r="K60" s="104">
        <v>0</v>
      </c>
      <c r="L60" s="104">
        <v>118550</v>
      </c>
      <c r="M60" s="104">
        <v>36898</v>
      </c>
    </row>
    <row r="61" spans="1:13" x14ac:dyDescent="0.25">
      <c r="A61" t="str">
        <f t="shared" si="1"/>
        <v>SKANDIA45838</v>
      </c>
      <c r="B61" s="1" t="s">
        <v>104</v>
      </c>
      <c r="C61" s="34">
        <v>45838</v>
      </c>
      <c r="D61" s="104">
        <v>69822</v>
      </c>
      <c r="E61" s="104">
        <v>12056</v>
      </c>
      <c r="F61" s="104">
        <v>81878</v>
      </c>
      <c r="G61" s="21">
        <v>235790.82</v>
      </c>
      <c r="H61" s="21">
        <v>117558.41</v>
      </c>
      <c r="I61" s="104">
        <v>118232</v>
      </c>
      <c r="J61" s="104">
        <v>0</v>
      </c>
      <c r="K61" s="104">
        <v>0</v>
      </c>
      <c r="L61" s="104">
        <v>118232</v>
      </c>
      <c r="M61" s="104">
        <v>36355</v>
      </c>
    </row>
    <row r="62" spans="1:13" x14ac:dyDescent="0.25">
      <c r="A62" t="str">
        <f t="shared" si="1"/>
        <v>SURAMERICANA VIDA45777</v>
      </c>
      <c r="B62" s="1" t="s">
        <v>33</v>
      </c>
      <c r="C62" s="34">
        <v>45777</v>
      </c>
      <c r="D62" s="104">
        <v>1545432</v>
      </c>
      <c r="E62" s="104">
        <v>201546</v>
      </c>
      <c r="F62" s="104">
        <v>1746977</v>
      </c>
      <c r="G62" s="21">
        <v>2900515.9</v>
      </c>
      <c r="H62" s="21">
        <v>298065.73</v>
      </c>
      <c r="I62" s="104">
        <v>2602450</v>
      </c>
      <c r="J62" s="104">
        <v>0</v>
      </c>
      <c r="K62" s="104">
        <v>13487</v>
      </c>
      <c r="L62" s="104">
        <v>2615937</v>
      </c>
      <c r="M62" s="104">
        <v>868960</v>
      </c>
    </row>
    <row r="63" spans="1:13" x14ac:dyDescent="0.25">
      <c r="A63" t="str">
        <f t="shared" si="1"/>
        <v>SURAMERICANA VIDA45808</v>
      </c>
      <c r="B63" s="1" t="s">
        <v>33</v>
      </c>
      <c r="C63" s="34">
        <v>45808</v>
      </c>
      <c r="D63" s="104">
        <v>1557465</v>
      </c>
      <c r="E63" s="104">
        <v>199382</v>
      </c>
      <c r="F63" s="104">
        <v>1756847</v>
      </c>
      <c r="G63" s="21">
        <v>2956674.44</v>
      </c>
      <c r="H63" s="21">
        <v>297821.44</v>
      </c>
      <c r="I63" s="104">
        <v>2658853</v>
      </c>
      <c r="J63" s="104">
        <v>0</v>
      </c>
      <c r="K63" s="104">
        <v>13487</v>
      </c>
      <c r="L63" s="104">
        <v>2672340</v>
      </c>
      <c r="M63" s="104">
        <v>915494</v>
      </c>
    </row>
    <row r="64" spans="1:13" x14ac:dyDescent="0.25">
      <c r="A64" t="str">
        <f t="shared" si="1"/>
        <v>SURAMERICANA VIDA45838</v>
      </c>
      <c r="B64" s="1" t="s">
        <v>33</v>
      </c>
      <c r="C64" s="34">
        <v>45838</v>
      </c>
      <c r="D64" s="104">
        <v>1568464</v>
      </c>
      <c r="E64" s="104">
        <v>203166</v>
      </c>
      <c r="F64" s="104">
        <v>1771629</v>
      </c>
      <c r="G64" s="21">
        <v>3016716.73</v>
      </c>
      <c r="H64" s="21">
        <v>284957.83</v>
      </c>
      <c r="I64" s="104">
        <v>2731759</v>
      </c>
      <c r="J64" s="104">
        <v>0</v>
      </c>
      <c r="K64" s="104">
        <v>5272</v>
      </c>
      <c r="L64" s="104">
        <v>2737031</v>
      </c>
      <c r="M64" s="104">
        <v>965402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55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37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45838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35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36</v>
      </c>
      <c r="B5" s="116" t="s">
        <v>38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42</v>
      </c>
      <c r="C6" s="17" t="s">
        <v>43</v>
      </c>
      <c r="D6" s="18" t="s">
        <v>39</v>
      </c>
      <c r="E6" s="73" t="s">
        <v>100</v>
      </c>
      <c r="F6" s="73" t="s">
        <v>101</v>
      </c>
      <c r="G6" s="19" t="s">
        <v>102</v>
      </c>
      <c r="H6" s="19" t="s">
        <v>109</v>
      </c>
      <c r="I6" s="17" t="s">
        <v>103</v>
      </c>
      <c r="J6" s="17" t="s">
        <v>40</v>
      </c>
      <c r="K6" s="20" t="s">
        <v>41</v>
      </c>
    </row>
    <row r="7" spans="1:13" ht="24.75" customHeight="1" x14ac:dyDescent="0.25">
      <c r="A7" s="14" t="s">
        <v>21</v>
      </c>
      <c r="B7" s="49">
        <f>+IFERROR(VLOOKUP($A7&amp;$F$3,BasePA_VID!$A$1:$J$316,4,0),"N.A.")</f>
        <v>2122972</v>
      </c>
      <c r="C7" s="87">
        <f>+IFERROR(VLOOKUP($A7&amp;$F$3,BasePA_VID!$A$1:$J$316,5,0),"N.A.")</f>
        <v>231516</v>
      </c>
      <c r="D7" s="88">
        <f>+IFERROR(VLOOKUP($A7&amp;$F$3,BasePA_VID!$A$1:$J$316,6,0),"N.A.")</f>
        <v>2354488</v>
      </c>
      <c r="E7" s="89">
        <f>+IFERROR(VLOOKUP($A7&amp;$F$3,BasePA_VID!$A$1:$J$316,7,0),"N.A.")</f>
        <v>2280753.0699999998</v>
      </c>
      <c r="F7" s="89">
        <f>+IFERROR(VLOOKUP($A7&amp;$F$3,BasePA_VID!$A$1:$J$316,8,0),"N.A.")</f>
        <v>25896.43</v>
      </c>
      <c r="G7" s="89">
        <f>+IFERROR(VLOOKUP($A7&amp;$F$3,BasePA_VID!$A$1:$J$316,9,0),"N.A.")</f>
        <v>2254857</v>
      </c>
      <c r="H7" s="89">
        <f>+IFERROR(VLOOKUP($A7&amp;$F$3,BasePA_VID!$A$1:$M$316,10,0),"N.A.")</f>
        <v>295000</v>
      </c>
      <c r="I7" s="90">
        <f>+IFERROR(VLOOKUP($A7&amp;$F$3,BasePA_VID!$A$1:$M$316,11,0),"N.A.")</f>
        <v>0</v>
      </c>
      <c r="J7" s="90">
        <f>+IFERROR(VLOOKUP($A7&amp;$F$3,BasePA_VID!$A$1:$M$316,12,0),"N.A.")</f>
        <v>2549857</v>
      </c>
      <c r="K7" s="91">
        <f>+IFERROR(VLOOKUP($A7&amp;$F$3,BasePA_VID!$A$1:$M$316,13,0),"N.A.")</f>
        <v>195369</v>
      </c>
      <c r="L7" s="79"/>
      <c r="M7" s="79"/>
    </row>
    <row r="8" spans="1:13" ht="24.75" customHeight="1" x14ac:dyDescent="0.25">
      <c r="A8" s="14" t="s">
        <v>95</v>
      </c>
      <c r="B8" s="92">
        <f>+IFERROR(VLOOKUP($A8&amp;$F$3,BasePA_VID!$A$1:$J$316,4,0),"N.A.")</f>
        <v>185582</v>
      </c>
      <c r="C8" s="87">
        <f>+IFERROR(VLOOKUP($A8&amp;$F$3,BasePA_VID!$A$1:$J$316,5,0),"N.A.")</f>
        <v>6489</v>
      </c>
      <c r="D8" s="93">
        <f>+IFERROR(VLOOKUP($A8&amp;$F$3,BasePA_VID!$A$1:$J$316,6,0),"N.A.")</f>
        <v>192071</v>
      </c>
      <c r="E8" s="89">
        <f>+IFERROR(VLOOKUP($A8&amp;$F$3,BasePA_VID!$A$1:$J$316,7,0),"N.A.")</f>
        <v>324039.92</v>
      </c>
      <c r="F8" s="89">
        <f>+IFERROR(VLOOKUP($A8&amp;$F$3,BasePA_VID!$A$1:$J$316,8,0),"N.A.")</f>
        <v>14316.46</v>
      </c>
      <c r="G8" s="89">
        <f>+IFERROR(VLOOKUP($A8&amp;$F$3,BasePA_VID!$A$1:$J$316,9,0),"N.A.")</f>
        <v>309723</v>
      </c>
      <c r="H8" s="89">
        <f>+IFERROR(VLOOKUP($A8&amp;$F$3,BasePA_VID!$A$1:$M$316,10,0),"N.A.")</f>
        <v>0</v>
      </c>
      <c r="I8" s="90">
        <f>+IFERROR(VLOOKUP($A8&amp;$F$3,BasePA_VID!$A$1:$M$316,11,0),"N.A.")</f>
        <v>0</v>
      </c>
      <c r="J8" s="90">
        <f>+IFERROR(VLOOKUP($A8&amp;$F$3,BasePA_VID!$A$1:$M$316,12,0),"N.A.")</f>
        <v>309723</v>
      </c>
      <c r="K8" s="91">
        <f>+IFERROR(VLOOKUP($A8&amp;$F$3,BasePA_VID!$A$1:$M$316,13,0),"N.A.")</f>
        <v>117653</v>
      </c>
      <c r="L8" s="79"/>
      <c r="M8" s="79"/>
    </row>
    <row r="9" spans="1:13" ht="24.75" customHeight="1" x14ac:dyDescent="0.25">
      <c r="A9" s="14" t="s">
        <v>116</v>
      </c>
      <c r="B9" s="92">
        <f>+IFERROR(VLOOKUP($A9&amp;$F$3,BasePA_VID!$A$1:$J$316,4,0),"N.A.")</f>
        <v>41164</v>
      </c>
      <c r="C9" s="87">
        <f>+IFERROR(VLOOKUP($A9&amp;$F$3,BasePA_VID!$A$1:$J$316,5,0),"N.A.")</f>
        <v>199</v>
      </c>
      <c r="D9" s="93">
        <f>+IFERROR(VLOOKUP($A9&amp;$F$3,BasePA_VID!$A$1:$J$316,6,0),"N.A.")</f>
        <v>41363</v>
      </c>
      <c r="E9" s="89">
        <f>+IFERROR(VLOOKUP($A9&amp;$F$3,BasePA_VID!$A$1:$J$316,7,0),"N.A.")</f>
        <v>63556.26</v>
      </c>
      <c r="F9" s="89">
        <f>+IFERROR(VLOOKUP($A9&amp;$F$3,BasePA_VID!$A$1:$J$316,8,0),"N.A.")</f>
        <v>1025.5999999999999</v>
      </c>
      <c r="G9" s="89">
        <f>+IFERROR(VLOOKUP($A9&amp;$F$3,BasePA_VID!$A$1:$J$316,9,0),"N.A.")</f>
        <v>62531</v>
      </c>
      <c r="H9" s="89">
        <f>+IFERROR(VLOOKUP($A9&amp;$F$3,BasePA_VID!$A$1:$M$316,10,0),"N.A.")</f>
        <v>0</v>
      </c>
      <c r="I9" s="90">
        <f>+IFERROR(VLOOKUP($A9&amp;$F$3,BasePA_VID!$A$1:$M$316,11,0),"N.A.")</f>
        <v>0</v>
      </c>
      <c r="J9" s="90">
        <f>+IFERROR(VLOOKUP($A9&amp;$F$3,BasePA_VID!$A$1:$M$316,12,0),"N.A.")</f>
        <v>62531</v>
      </c>
      <c r="K9" s="91">
        <f>+IFERROR(VLOOKUP($A9&amp;$F$3,BasePA_VID!$A$1:$M$316,13,0),"N.A.")</f>
        <v>21168</v>
      </c>
      <c r="L9" s="79"/>
      <c r="M9" s="79"/>
    </row>
    <row r="10" spans="1:13" ht="24.75" customHeight="1" x14ac:dyDescent="0.25">
      <c r="A10" s="14" t="s">
        <v>113</v>
      </c>
      <c r="B10" s="92">
        <f>+IFERROR(VLOOKUP($A10&amp;$F$3,BasePA_VID!$A$1:$J$316,4,0),"N.A.")</f>
        <v>961361</v>
      </c>
      <c r="C10" s="87">
        <f>+IFERROR(VLOOKUP($A10&amp;$F$3,BasePA_VID!$A$1:$J$316,5,0),"N.A.")</f>
        <v>21335</v>
      </c>
      <c r="D10" s="93">
        <f>+IFERROR(VLOOKUP($A10&amp;$F$3,BasePA_VID!$A$1:$J$316,6,0),"N.A.")</f>
        <v>982697</v>
      </c>
      <c r="E10" s="89">
        <f>+IFERROR(VLOOKUP($A10&amp;$F$3,BasePA_VID!$A$1:$J$316,7,0),"N.A.")</f>
        <v>1212448.1000000001</v>
      </c>
      <c r="F10" s="89">
        <f>+IFERROR(VLOOKUP($A10&amp;$F$3,BasePA_VID!$A$1:$J$316,8,0),"N.A.")</f>
        <v>0</v>
      </c>
      <c r="G10" s="89">
        <f>+IFERROR(VLOOKUP($A10&amp;$F$3,BasePA_VID!$A$1:$J$316,9,0),"N.A.")</f>
        <v>1212448</v>
      </c>
      <c r="H10" s="89">
        <f>+IFERROR(VLOOKUP($A10&amp;$F$3,BasePA_VID!$A$1:$M$316,10,0),"N.A.")</f>
        <v>0</v>
      </c>
      <c r="I10" s="90">
        <f>+IFERROR(VLOOKUP($A10&amp;$F$3,BasePA_VID!$A$1:$M$316,11,0),"N.A.")</f>
        <v>0</v>
      </c>
      <c r="J10" s="90">
        <f>+IFERROR(VLOOKUP($A10&amp;$F$3,BasePA_VID!$A$1:$M$316,12,0),"N.A.")</f>
        <v>1212448</v>
      </c>
      <c r="K10" s="91">
        <f>+IFERROR(VLOOKUP($A10&amp;$F$3,BasePA_VID!$A$1:$M$316,13,0),"N.A.")</f>
        <v>229751</v>
      </c>
      <c r="L10" s="79"/>
      <c r="M10" s="79"/>
    </row>
    <row r="11" spans="1:13" ht="24.75" customHeight="1" x14ac:dyDescent="0.25">
      <c r="A11" s="14" t="s">
        <v>22</v>
      </c>
      <c r="B11" s="92">
        <f>+IFERROR(VLOOKUP($A11&amp;$F$3,BasePA_VID!$A$1:$J$316,4,0),"N.A.")</f>
        <v>3805</v>
      </c>
      <c r="C11" s="87">
        <f>+IFERROR(VLOOKUP($A11&amp;$F$3,BasePA_VID!$A$1:$J$316,5,0),"N.A.")</f>
        <v>513</v>
      </c>
      <c r="D11" s="93">
        <f>+IFERROR(VLOOKUP($A11&amp;$F$3,BasePA_VID!$A$1:$J$316,6,0),"N.A.")</f>
        <v>4318</v>
      </c>
      <c r="E11" s="89">
        <f>+IFERROR(VLOOKUP($A11&amp;$F$3,BasePA_VID!$A$1:$J$316,7,0),"N.A.")</f>
        <v>33811.39</v>
      </c>
      <c r="F11" s="89">
        <f>+IFERROR(VLOOKUP($A11&amp;$F$3,BasePA_VID!$A$1:$J$316,8,0),"N.A.")</f>
        <v>5592.03</v>
      </c>
      <c r="G11" s="89">
        <f>+IFERROR(VLOOKUP($A11&amp;$F$3,BasePA_VID!$A$1:$J$316,9,0),"N.A.")</f>
        <v>28219</v>
      </c>
      <c r="H11" s="89">
        <f>+IFERROR(VLOOKUP($A11&amp;$F$3,BasePA_VID!$A$1:$M$316,10,0),"N.A.")</f>
        <v>0</v>
      </c>
      <c r="I11" s="90">
        <f>+IFERROR(VLOOKUP($A11&amp;$F$3,BasePA_VID!$A$1:$M$316,11,0),"N.A.")</f>
        <v>0</v>
      </c>
      <c r="J11" s="90">
        <f>+IFERROR(VLOOKUP($A11&amp;$F$3,BasePA_VID!$A$1:$M$316,12,0),"N.A.")</f>
        <v>28219</v>
      </c>
      <c r="K11" s="91">
        <f>+IFERROR(VLOOKUP($A11&amp;$F$3,BasePA_VID!$A$1:$M$316,13,0),"N.A.")</f>
        <v>23902</v>
      </c>
      <c r="L11" s="79"/>
      <c r="M11" s="79"/>
    </row>
    <row r="12" spans="1:13" ht="24.75" customHeight="1" x14ac:dyDescent="0.25">
      <c r="A12" s="14" t="s">
        <v>23</v>
      </c>
      <c r="B12" s="92">
        <f>+IFERROR(VLOOKUP($A12&amp;$F$3,BasePA_VID!$A$1:$J$316,4,0),"N.A.")</f>
        <v>289355</v>
      </c>
      <c r="C12" s="87">
        <f>+IFERROR(VLOOKUP($A12&amp;$F$3,BasePA_VID!$A$1:$J$316,5,0),"N.A.")</f>
        <v>32178</v>
      </c>
      <c r="D12" s="93">
        <f>+IFERROR(VLOOKUP($A12&amp;$F$3,BasePA_VID!$A$1:$J$316,6,0),"N.A.")</f>
        <v>321533</v>
      </c>
      <c r="E12" s="89">
        <f>+IFERROR(VLOOKUP($A12&amp;$F$3,BasePA_VID!$A$1:$J$316,7,0),"N.A.")</f>
        <v>895817.15</v>
      </c>
      <c r="F12" s="89">
        <f>+IFERROR(VLOOKUP($A12&amp;$F$3,BasePA_VID!$A$1:$J$316,8,0),"N.A.")</f>
        <v>112039.73</v>
      </c>
      <c r="G12" s="89">
        <f>+IFERROR(VLOOKUP($A12&amp;$F$3,BasePA_VID!$A$1:$J$316,9,0),"N.A.")</f>
        <v>783777</v>
      </c>
      <c r="H12" s="89">
        <f>+IFERROR(VLOOKUP($A12&amp;$F$3,BasePA_VID!$A$1:$M$316,10,0),"N.A.")</f>
        <v>0</v>
      </c>
      <c r="I12" s="90">
        <f>+IFERROR(VLOOKUP($A12&amp;$F$3,BasePA_VID!$A$1:$M$316,11,0),"N.A.")</f>
        <v>48230</v>
      </c>
      <c r="J12" s="90">
        <f>+IFERROR(VLOOKUP($A12&amp;$F$3,BasePA_VID!$A$1:$M$316,12,0),"N.A.")</f>
        <v>832007</v>
      </c>
      <c r="K12" s="91">
        <f>+IFERROR(VLOOKUP($A12&amp;$F$3,BasePA_VID!$A$1:$M$316,13,0),"N.A.")</f>
        <v>510474</v>
      </c>
      <c r="L12" s="79"/>
      <c r="M12" s="79"/>
    </row>
    <row r="13" spans="1:13" ht="24.75" customHeight="1" x14ac:dyDescent="0.25">
      <c r="A13" s="14" t="s">
        <v>24</v>
      </c>
      <c r="B13" s="92">
        <f>+IFERROR(VLOOKUP($A13&amp;$F$3,BasePA_VID!$A$1:$J$316,4,0),"N.A.")</f>
        <v>151999</v>
      </c>
      <c r="C13" s="87">
        <f>+IFERROR(VLOOKUP($A13&amp;$F$3,BasePA_VID!$A$1:$J$316,5,0),"N.A.")</f>
        <v>15479</v>
      </c>
      <c r="D13" s="93">
        <f>+IFERROR(VLOOKUP($A13&amp;$F$3,BasePA_VID!$A$1:$J$316,6,0),"N.A.")</f>
        <v>167477</v>
      </c>
      <c r="E13" s="89">
        <f>+IFERROR(VLOOKUP($A13&amp;$F$3,BasePA_VID!$A$1:$J$316,7,0),"N.A.")</f>
        <v>738614.77</v>
      </c>
      <c r="F13" s="89">
        <f>+IFERROR(VLOOKUP($A13&amp;$F$3,BasePA_VID!$A$1:$J$316,8,0),"N.A.")</f>
        <v>12378.42</v>
      </c>
      <c r="G13" s="89">
        <f>+IFERROR(VLOOKUP($A13&amp;$F$3,BasePA_VID!$A$1:$J$316,9,0),"N.A.")</f>
        <v>726236</v>
      </c>
      <c r="H13" s="89">
        <f>+IFERROR(VLOOKUP($A13&amp;$F$3,BasePA_VID!$A$1:$M$316,10,0),"N.A.")</f>
        <v>0</v>
      </c>
      <c r="I13" s="90">
        <f>+IFERROR(VLOOKUP($A13&amp;$F$3,BasePA_VID!$A$1:$M$316,11,0),"N.A.")</f>
        <v>1534</v>
      </c>
      <c r="J13" s="90">
        <f>+IFERROR(VLOOKUP($A13&amp;$F$3,BasePA_VID!$A$1:$M$316,12,0),"N.A.")</f>
        <v>727771</v>
      </c>
      <c r="K13" s="91">
        <f>+IFERROR(VLOOKUP($A13&amp;$F$3,BasePA_VID!$A$1:$M$316,13,0),"N.A.")</f>
        <v>560293</v>
      </c>
      <c r="L13" s="79"/>
      <c r="M13" s="79"/>
    </row>
    <row r="14" spans="1:13" ht="24.75" customHeight="1" x14ac:dyDescent="0.25">
      <c r="A14" s="14" t="s">
        <v>99</v>
      </c>
      <c r="B14" s="92">
        <f>+IFERROR(VLOOKUP($A14&amp;$F$3,BasePA_VID!$A$1:$J$316,4,0),"N.A.")</f>
        <v>9189</v>
      </c>
      <c r="C14" s="87">
        <f>+IFERROR(VLOOKUP($A14&amp;$F$3,BasePA_VID!$A$1:$J$316,5,0),"N.A.")</f>
        <v>262</v>
      </c>
      <c r="D14" s="93">
        <f>+IFERROR(VLOOKUP($A14&amp;$F$3,BasePA_VID!$A$1:$J$316,6,0),"N.A.")</f>
        <v>9451</v>
      </c>
      <c r="E14" s="89">
        <f>+IFERROR(VLOOKUP($A14&amp;$F$3,BasePA_VID!$A$1:$J$316,7,0),"N.A.")</f>
        <v>62213.86</v>
      </c>
      <c r="F14" s="89">
        <f>+IFERROR(VLOOKUP($A14&amp;$F$3,BasePA_VID!$A$1:$J$316,8,0),"N.A.")</f>
        <v>36467.660000000003</v>
      </c>
      <c r="G14" s="89">
        <f>+IFERROR(VLOOKUP($A14&amp;$F$3,BasePA_VID!$A$1:$J$316,9,0),"N.A.")</f>
        <v>25746</v>
      </c>
      <c r="H14" s="89">
        <f>+IFERROR(VLOOKUP($A14&amp;$F$3,BasePA_VID!$A$1:$M$316,10,0),"N.A.")</f>
        <v>0</v>
      </c>
      <c r="I14" s="90">
        <f>+IFERROR(VLOOKUP($A14&amp;$F$3,BasePA_VID!$A$1:$M$316,11,0),"N.A.")</f>
        <v>1418</v>
      </c>
      <c r="J14" s="90">
        <f>+IFERROR(VLOOKUP($A14&amp;$F$3,BasePA_VID!$A$1:$M$316,12,0),"N.A.")</f>
        <v>27164</v>
      </c>
      <c r="K14" s="91">
        <f>+IFERROR(VLOOKUP($A14&amp;$F$3,BasePA_VID!$A$1:$M$316,13,0),"N.A.")</f>
        <v>17713</v>
      </c>
      <c r="L14" s="79"/>
      <c r="M14" s="79"/>
    </row>
    <row r="15" spans="1:13" ht="24.75" customHeight="1" x14ac:dyDescent="0.25">
      <c r="A15" s="14" t="s">
        <v>25</v>
      </c>
      <c r="B15" s="92">
        <f>+IFERROR(VLOOKUP($A15&amp;$F$3,BasePA_VID!$A$1:$J$316,4,0),"N.A.")</f>
        <v>775846</v>
      </c>
      <c r="C15" s="87">
        <f>+IFERROR(VLOOKUP($A15&amp;$F$3,BasePA_VID!$A$1:$J$316,5,0),"N.A.")</f>
        <v>129396</v>
      </c>
      <c r="D15" s="93">
        <f>+IFERROR(VLOOKUP($A15&amp;$F$3,BasePA_VID!$A$1:$J$316,6,0),"N.A.")</f>
        <v>905242</v>
      </c>
      <c r="E15" s="89">
        <f>+IFERROR(VLOOKUP($A15&amp;$F$3,BasePA_VID!$A$1:$J$316,7,0),"N.A.")</f>
        <v>2895187.02</v>
      </c>
      <c r="F15" s="89">
        <f>+IFERROR(VLOOKUP($A15&amp;$F$3,BasePA_VID!$A$1:$J$316,8,0),"N.A.")</f>
        <v>1709722.33</v>
      </c>
      <c r="G15" s="89">
        <f>+IFERROR(VLOOKUP($A15&amp;$F$3,BasePA_VID!$A$1:$J$316,9,0),"N.A.")</f>
        <v>1185465</v>
      </c>
      <c r="H15" s="89">
        <f>+IFERROR(VLOOKUP($A15&amp;$F$3,BasePA_VID!$A$1:$M$316,10,0),"N.A.")</f>
        <v>0</v>
      </c>
      <c r="I15" s="90">
        <f>+IFERROR(VLOOKUP($A15&amp;$F$3,BasePA_VID!$A$1:$M$316,11,0),"N.A.")</f>
        <v>0</v>
      </c>
      <c r="J15" s="90">
        <f>+IFERROR(VLOOKUP($A15&amp;$F$3,BasePA_VID!$A$1:$M$316,12,0),"N.A.")</f>
        <v>1185465</v>
      </c>
      <c r="K15" s="91">
        <f>+IFERROR(VLOOKUP($A15&amp;$F$3,BasePA_VID!$A$1:$M$316,13,0),"N.A.")</f>
        <v>280223</v>
      </c>
      <c r="L15" s="79"/>
      <c r="M15" s="79"/>
    </row>
    <row r="16" spans="1:13" ht="24.75" customHeight="1" x14ac:dyDescent="0.25">
      <c r="A16" s="14" t="s">
        <v>110</v>
      </c>
      <c r="B16" s="92">
        <f>+IFERROR(VLOOKUP($A16&amp;$F$3,BasePA_VID!$A$1:$J$316,4,0),"N.A.")</f>
        <v>155143</v>
      </c>
      <c r="C16" s="87">
        <f>+IFERROR(VLOOKUP($A16&amp;$F$3,BasePA_VID!$A$1:$J$316,5,0),"N.A.")</f>
        <v>19445</v>
      </c>
      <c r="D16" s="93">
        <f>+IFERROR(VLOOKUP($A16&amp;$F$3,BasePA_VID!$A$1:$J$316,6,0),"N.A.")</f>
        <v>174588</v>
      </c>
      <c r="E16" s="89">
        <f>+IFERROR(VLOOKUP($A16&amp;$F$3,BasePA_VID!$A$1:$J$316,7,0),"N.A.")</f>
        <v>328797.51</v>
      </c>
      <c r="F16" s="89">
        <f>+IFERROR(VLOOKUP($A16&amp;$F$3,BasePA_VID!$A$1:$J$316,8,0),"N.A.")</f>
        <v>23389.27</v>
      </c>
      <c r="G16" s="89">
        <f>+IFERROR(VLOOKUP($A16&amp;$F$3,BasePA_VID!$A$1:$J$316,9,0),"N.A.")</f>
        <v>305408</v>
      </c>
      <c r="H16" s="89">
        <f>+IFERROR(VLOOKUP($A16&amp;$F$3,BasePA_VID!$A$1:$M$316,10,0),"N.A.")</f>
        <v>0</v>
      </c>
      <c r="I16" s="90">
        <f>+IFERROR(VLOOKUP($A16&amp;$F$3,BasePA_VID!$A$1:$M$316,11,0),"N.A.")</f>
        <v>0</v>
      </c>
      <c r="J16" s="90">
        <f>+IFERROR(VLOOKUP($A16&amp;$F$3,BasePA_VID!$A$1:$M$316,12,0),"N.A.")</f>
        <v>305408</v>
      </c>
      <c r="K16" s="91">
        <f>+IFERROR(VLOOKUP($A16&amp;$F$3,BasePA_VID!$A$1:$M$316,13,0),"N.A.")</f>
        <v>130820</v>
      </c>
      <c r="L16" s="79"/>
      <c r="M16" s="79"/>
    </row>
    <row r="17" spans="1:13" ht="24.75" customHeight="1" x14ac:dyDescent="0.25">
      <c r="A17" s="14" t="s">
        <v>111</v>
      </c>
      <c r="B17" s="92">
        <f>+IFERROR(VLOOKUP($A17&amp;$F$3,BasePA_VID!$A$1:$J$316,4,0),"N.A.")</f>
        <v>26679</v>
      </c>
      <c r="C17" s="87">
        <f>+IFERROR(VLOOKUP($A17&amp;$F$3,BasePA_VID!$A$1:$J$316,5,0),"N.A.")</f>
        <v>7351</v>
      </c>
      <c r="D17" s="93">
        <f>+IFERROR(VLOOKUP($A17&amp;$F$3,BasePA_VID!$A$1:$J$316,6,0),"N.A.")</f>
        <v>34030</v>
      </c>
      <c r="E17" s="89">
        <f>+IFERROR(VLOOKUP($A17&amp;$F$3,BasePA_VID!$A$1:$J$316,7,0),"N.A.")</f>
        <v>166298.26</v>
      </c>
      <c r="F17" s="89">
        <f>+IFERROR(VLOOKUP($A17&amp;$F$3,BasePA_VID!$A$1:$J$316,8,0),"N.A.")</f>
        <v>32553.35</v>
      </c>
      <c r="G17" s="89">
        <f>+IFERROR(VLOOKUP($A17&amp;$F$3,BasePA_VID!$A$1:$J$316,9,0),"N.A.")</f>
        <v>133745</v>
      </c>
      <c r="H17" s="89">
        <f>+IFERROR(VLOOKUP($A17&amp;$F$3,BasePA_VID!$A$1:$M$316,10,0),"N.A.")</f>
        <v>0</v>
      </c>
      <c r="I17" s="90">
        <f>+IFERROR(VLOOKUP($A17&amp;$F$3,BasePA_VID!$A$1:$M$316,11,0),"N.A.")</f>
        <v>2040</v>
      </c>
      <c r="J17" s="90">
        <f>+IFERROR(VLOOKUP($A17&amp;$F$3,BasePA_VID!$A$1:$M$316,12,0),"N.A.")</f>
        <v>135785</v>
      </c>
      <c r="K17" s="91">
        <f>+IFERROR(VLOOKUP($A17&amp;$F$3,BasePA_VID!$A$1:$M$316,13,0),"N.A.")</f>
        <v>101754</v>
      </c>
      <c r="L17" s="79"/>
      <c r="M17" s="79"/>
    </row>
    <row r="18" spans="1:13" ht="24.75" customHeight="1" x14ac:dyDescent="0.25">
      <c r="A18" s="14" t="s">
        <v>112</v>
      </c>
      <c r="B18" s="92">
        <f>+IFERROR(VLOOKUP($A18&amp;$F$3,BasePA_VID!$A$1:$J$316,4,0),"N.A.")</f>
        <v>18632</v>
      </c>
      <c r="C18" s="87">
        <f>+IFERROR(VLOOKUP($A18&amp;$F$3,BasePA_VID!$A$1:$J$316,5,0),"N.A.")</f>
        <v>4027</v>
      </c>
      <c r="D18" s="93">
        <f>+IFERROR(VLOOKUP($A18&amp;$F$3,BasePA_VID!$A$1:$J$316,6,0),"N.A.")</f>
        <v>22659</v>
      </c>
      <c r="E18" s="89">
        <f>+IFERROR(VLOOKUP($A18&amp;$F$3,BasePA_VID!$A$1:$J$316,7,0),"N.A.")</f>
        <v>67683.600000000006</v>
      </c>
      <c r="F18" s="89">
        <f>+IFERROR(VLOOKUP($A18&amp;$F$3,BasePA_VID!$A$1:$J$316,8,0),"N.A.")</f>
        <v>35642.050000000003</v>
      </c>
      <c r="G18" s="89">
        <f>+IFERROR(VLOOKUP($A18&amp;$F$3,BasePA_VID!$A$1:$J$316,9,0),"N.A.")</f>
        <v>32042</v>
      </c>
      <c r="H18" s="89">
        <f>+IFERROR(VLOOKUP($A18&amp;$F$3,BasePA_VID!$A$1:$M$316,10,0),"N.A.")</f>
        <v>0</v>
      </c>
      <c r="I18" s="90">
        <f>+IFERROR(VLOOKUP($A18&amp;$F$3,BasePA_VID!$A$1:$M$316,11,0),"N.A.")</f>
        <v>0</v>
      </c>
      <c r="J18" s="90">
        <f>+IFERROR(VLOOKUP($A18&amp;$F$3,BasePA_VID!$A$1:$M$316,12,0),"N.A.")</f>
        <v>32042</v>
      </c>
      <c r="K18" s="91">
        <f>+IFERROR(VLOOKUP($A18&amp;$F$3,BasePA_VID!$A$1:$M$316,13,0),"N.A.")</f>
        <v>9383</v>
      </c>
      <c r="L18" s="79"/>
      <c r="M18" s="79"/>
    </row>
    <row r="19" spans="1:13" ht="24.75" customHeight="1" x14ac:dyDescent="0.25">
      <c r="A19" s="14" t="s">
        <v>26</v>
      </c>
      <c r="B19" s="92">
        <f>+IFERROR(VLOOKUP($A19&amp;$F$3,BasePA_VID!$A$1:$J$316,4,0),"N.A.")</f>
        <v>46573</v>
      </c>
      <c r="C19" s="87">
        <f>+IFERROR(VLOOKUP($A19&amp;$F$3,BasePA_VID!$A$1:$J$316,5,0),"N.A.")</f>
        <v>5869</v>
      </c>
      <c r="D19" s="93">
        <f>+IFERROR(VLOOKUP($A19&amp;$F$3,BasePA_VID!$A$1:$J$316,6,0),"N.A.")</f>
        <v>52442</v>
      </c>
      <c r="E19" s="89">
        <f>+IFERROR(VLOOKUP($A19&amp;$F$3,BasePA_VID!$A$1:$J$316,7,0),"N.A.")</f>
        <v>71531.73</v>
      </c>
      <c r="F19" s="89">
        <f>+IFERROR(VLOOKUP($A19&amp;$F$3,BasePA_VID!$A$1:$J$316,8,0),"N.A.")</f>
        <v>2292.67</v>
      </c>
      <c r="G19" s="89">
        <f>+IFERROR(VLOOKUP($A19&amp;$F$3,BasePA_VID!$A$1:$J$316,9,0),"N.A.")</f>
        <v>69239</v>
      </c>
      <c r="H19" s="89">
        <f>+IFERROR(VLOOKUP($A19&amp;$F$3,BasePA_VID!$A$1:$M$316,10,0),"N.A.")</f>
        <v>0</v>
      </c>
      <c r="I19" s="90">
        <f>+IFERROR(VLOOKUP($A19&amp;$F$3,BasePA_VID!$A$1:$M$316,11,0),"N.A.")</f>
        <v>0</v>
      </c>
      <c r="J19" s="90">
        <f>+IFERROR(VLOOKUP($A19&amp;$F$3,BasePA_VID!$A$1:$M$316,12,0),"N.A.")</f>
        <v>69239</v>
      </c>
      <c r="K19" s="91">
        <f>+IFERROR(VLOOKUP($A19&amp;$F$3,BasePA_VID!$A$1:$M$316,13,0),"N.A.")</f>
        <v>16797</v>
      </c>
      <c r="L19" s="79"/>
      <c r="M19" s="79"/>
    </row>
    <row r="20" spans="1:13" ht="24.75" customHeight="1" x14ac:dyDescent="0.25">
      <c r="A20" s="14" t="s">
        <v>27</v>
      </c>
      <c r="B20" s="92">
        <f>+IFERROR(VLOOKUP($A20&amp;$F$3,BasePA_VID!$A$1:$J$316,4,0),"N.A.")</f>
        <v>27908</v>
      </c>
      <c r="C20" s="87">
        <f>+IFERROR(VLOOKUP($A20&amp;$F$3,BasePA_VID!$A$1:$J$316,5,0),"N.A.")</f>
        <v>3796</v>
      </c>
      <c r="D20" s="93">
        <f>+IFERROR(VLOOKUP($A20&amp;$F$3,BasePA_VID!$A$1:$J$316,6,0),"N.A.")</f>
        <v>31704</v>
      </c>
      <c r="E20" s="89">
        <f>+IFERROR(VLOOKUP($A20&amp;$F$3,BasePA_VID!$A$1:$J$316,7,0),"N.A.")</f>
        <v>47382.55</v>
      </c>
      <c r="F20" s="89">
        <f>+IFERROR(VLOOKUP($A20&amp;$F$3,BasePA_VID!$A$1:$J$316,8,0),"N.A.")</f>
        <v>6242.05</v>
      </c>
      <c r="G20" s="89">
        <f>+IFERROR(VLOOKUP($A20&amp;$F$3,BasePA_VID!$A$1:$J$316,9,0),"N.A.")</f>
        <v>41140</v>
      </c>
      <c r="H20" s="89">
        <f>+IFERROR(VLOOKUP($A20&amp;$F$3,BasePA_VID!$A$1:$M$316,10,0),"N.A.")</f>
        <v>0</v>
      </c>
      <c r="I20" s="90">
        <f>+IFERROR(VLOOKUP($A20&amp;$F$3,BasePA_VID!$A$1:$M$316,11,0),"N.A.")</f>
        <v>1704</v>
      </c>
      <c r="J20" s="90">
        <f>+IFERROR(VLOOKUP($A20&amp;$F$3,BasePA_VID!$A$1:$M$316,12,0),"N.A.")</f>
        <v>42844</v>
      </c>
      <c r="K20" s="91">
        <f>+IFERROR(VLOOKUP($A20&amp;$F$3,BasePA_VID!$A$1:$M$316,13,0),"N.A.")</f>
        <v>11140</v>
      </c>
      <c r="L20" s="79"/>
      <c r="M20" s="79"/>
    </row>
    <row r="21" spans="1:13" ht="24.75" customHeight="1" x14ac:dyDescent="0.25">
      <c r="A21" s="14" t="s">
        <v>28</v>
      </c>
      <c r="B21" s="92">
        <f>+IFERROR(VLOOKUP($A21&amp;$F$3,BasePA_VID!$A$1:$J$316,4,0),"N.A.")</f>
        <v>236817</v>
      </c>
      <c r="C21" s="87">
        <f>+IFERROR(VLOOKUP($A21&amp;$F$3,BasePA_VID!$A$1:$J$316,5,0),"N.A.")</f>
        <v>90039</v>
      </c>
      <c r="D21" s="93">
        <f>+IFERROR(VLOOKUP($A21&amp;$F$3,BasePA_VID!$A$1:$J$316,6,0),"N.A.")</f>
        <v>326855</v>
      </c>
      <c r="E21" s="89">
        <f>+IFERROR(VLOOKUP($A21&amp;$F$3,BasePA_VID!$A$1:$J$316,7,0),"N.A.")</f>
        <v>334825.14</v>
      </c>
      <c r="F21" s="89">
        <f>+IFERROR(VLOOKUP($A21&amp;$F$3,BasePA_VID!$A$1:$J$316,8,0),"N.A.")</f>
        <v>13936.15</v>
      </c>
      <c r="G21" s="89">
        <f>+IFERROR(VLOOKUP($A21&amp;$F$3,BasePA_VID!$A$1:$J$316,9,0),"N.A.")</f>
        <v>320889</v>
      </c>
      <c r="H21" s="89">
        <f>+IFERROR(VLOOKUP($A21&amp;$F$3,BasePA_VID!$A$1:$M$316,10,0),"N.A.")</f>
        <v>0</v>
      </c>
      <c r="I21" s="90">
        <f>+IFERROR(VLOOKUP($A21&amp;$F$3,BasePA_VID!$A$1:$M$316,11,0),"N.A.")</f>
        <v>11908</v>
      </c>
      <c r="J21" s="90">
        <f>+IFERROR(VLOOKUP($A21&amp;$F$3,BasePA_VID!$A$1:$M$316,12,0),"N.A.")</f>
        <v>332797</v>
      </c>
      <c r="K21" s="91">
        <f>+IFERROR(VLOOKUP($A21&amp;$F$3,BasePA_VID!$A$1:$M$316,13,0),"N.A.")</f>
        <v>5941</v>
      </c>
      <c r="L21" s="79"/>
      <c r="M21" s="79"/>
    </row>
    <row r="22" spans="1:13" ht="24.75" customHeight="1" x14ac:dyDescent="0.25">
      <c r="A22" s="14" t="s">
        <v>29</v>
      </c>
      <c r="B22" s="92">
        <f>+IFERROR(VLOOKUP($A22&amp;$F$3,BasePA_VID!$A$1:$J$316,4,0),"N.A.")</f>
        <v>241232</v>
      </c>
      <c r="C22" s="87">
        <f>+IFERROR(VLOOKUP($A22&amp;$F$3,BasePA_VID!$A$1:$J$316,5,0),"N.A.")</f>
        <v>24614</v>
      </c>
      <c r="D22" s="93">
        <f>+IFERROR(VLOOKUP($A22&amp;$F$3,BasePA_VID!$A$1:$J$316,6,0),"N.A.")</f>
        <v>265846</v>
      </c>
      <c r="E22" s="89">
        <f>+IFERROR(VLOOKUP($A22&amp;$F$3,BasePA_VID!$A$1:$J$316,7,0),"N.A.")</f>
        <v>408751.63</v>
      </c>
      <c r="F22" s="89">
        <f>+IFERROR(VLOOKUP($A22&amp;$F$3,BasePA_VID!$A$1:$J$316,8,0),"N.A.")</f>
        <v>107464.65</v>
      </c>
      <c r="G22" s="89">
        <f>+IFERROR(VLOOKUP($A22&amp;$F$3,BasePA_VID!$A$1:$J$316,9,0),"N.A.")</f>
        <v>301287</v>
      </c>
      <c r="H22" s="89">
        <f>+IFERROR(VLOOKUP($A22&amp;$F$3,BasePA_VID!$A$1:$M$316,10,0),"N.A.")</f>
        <v>0</v>
      </c>
      <c r="I22" s="90">
        <f>+IFERROR(VLOOKUP($A22&amp;$F$3,BasePA_VID!$A$1:$M$316,11,0),"N.A.")</f>
        <v>0</v>
      </c>
      <c r="J22" s="90">
        <f>+IFERROR(VLOOKUP($A22&amp;$F$3,BasePA_VID!$A$1:$M$316,12,0),"N.A.")</f>
        <v>301287</v>
      </c>
      <c r="K22" s="91">
        <f>+IFERROR(VLOOKUP($A22&amp;$F$3,BasePA_VID!$A$1:$M$316,13,0),"N.A.")</f>
        <v>35441</v>
      </c>
      <c r="L22" s="79"/>
      <c r="M22" s="79"/>
    </row>
    <row r="23" spans="1:13" ht="24.75" customHeight="1" x14ac:dyDescent="0.25">
      <c r="A23" s="14" t="s">
        <v>30</v>
      </c>
      <c r="B23" s="92">
        <f>+IFERROR(VLOOKUP($A23&amp;$F$3,BasePA_VID!$A$1:$J$316,4,0),"N.A.")</f>
        <v>131766</v>
      </c>
      <c r="C23" s="87">
        <f>+IFERROR(VLOOKUP($A23&amp;$F$3,BasePA_VID!$A$1:$J$316,5,0),"N.A.")</f>
        <v>12029</v>
      </c>
      <c r="D23" s="93">
        <f>+IFERROR(VLOOKUP($A23&amp;$F$3,BasePA_VID!$A$1:$J$316,6,0),"N.A.")</f>
        <v>143795</v>
      </c>
      <c r="E23" s="89">
        <f>+IFERROR(VLOOKUP($A23&amp;$F$3,BasePA_VID!$A$1:$J$316,7,0),"N.A.")</f>
        <v>429796.88</v>
      </c>
      <c r="F23" s="89">
        <f>+IFERROR(VLOOKUP($A23&amp;$F$3,BasePA_VID!$A$1:$J$316,8,0),"N.A.")</f>
        <v>19846.599999999999</v>
      </c>
      <c r="G23" s="89">
        <f>+IFERROR(VLOOKUP($A23&amp;$F$3,BasePA_VID!$A$1:$J$316,9,0),"N.A.")</f>
        <v>409950</v>
      </c>
      <c r="H23" s="89">
        <f>+IFERROR(VLOOKUP($A23&amp;$F$3,BasePA_VID!$A$1:$M$316,10,0),"N.A.")</f>
        <v>0</v>
      </c>
      <c r="I23" s="90">
        <f>+IFERROR(VLOOKUP($A23&amp;$F$3,BasePA_VID!$A$1:$M$316,11,0),"N.A.")</f>
        <v>5593</v>
      </c>
      <c r="J23" s="90">
        <f>+IFERROR(VLOOKUP($A23&amp;$F$3,BasePA_VID!$A$1:$M$316,12,0),"N.A.")</f>
        <v>415543</v>
      </c>
      <c r="K23" s="91">
        <f>+IFERROR(VLOOKUP($A23&amp;$F$3,BasePA_VID!$A$1:$M$316,13,0),"N.A.")</f>
        <v>271748</v>
      </c>
      <c r="L23" s="79"/>
      <c r="M23" s="79"/>
    </row>
    <row r="24" spans="1:13" ht="24.75" customHeight="1" x14ac:dyDescent="0.25">
      <c r="A24" s="14" t="s">
        <v>31</v>
      </c>
      <c r="B24" s="92">
        <f>+IFERROR(VLOOKUP($A24&amp;$F$3,BasePA_VID!$A$1:$J$316,4,0),"N.A.")</f>
        <v>50168</v>
      </c>
      <c r="C24" s="87">
        <f>+IFERROR(VLOOKUP($A24&amp;$F$3,BasePA_VID!$A$1:$J$316,5,0),"N.A.")</f>
        <v>8142</v>
      </c>
      <c r="D24" s="93">
        <f>+IFERROR(VLOOKUP($A24&amp;$F$3,BasePA_VID!$A$1:$J$316,6,0),"N.A.")</f>
        <v>58310</v>
      </c>
      <c r="E24" s="89">
        <f>+IFERROR(VLOOKUP($A24&amp;$F$3,BasePA_VID!$A$1:$J$316,7,0),"N.A.")</f>
        <v>91505.93</v>
      </c>
      <c r="F24" s="89">
        <f>+IFERROR(VLOOKUP($A24&amp;$F$3,BasePA_VID!$A$1:$J$316,8,0),"N.A.")</f>
        <v>21501.38</v>
      </c>
      <c r="G24" s="89">
        <f>+IFERROR(VLOOKUP($A24&amp;$F$3,BasePA_VID!$A$1:$J$316,9,0),"N.A.")</f>
        <v>70005</v>
      </c>
      <c r="H24" s="89">
        <f>+IFERROR(VLOOKUP($A24&amp;$F$3,BasePA_VID!$A$1:$M$316,10,0),"N.A.")</f>
        <v>0</v>
      </c>
      <c r="I24" s="90">
        <f>+IFERROR(VLOOKUP($A24&amp;$F$3,BasePA_VID!$A$1:$M$316,11,0),"N.A.")</f>
        <v>2403</v>
      </c>
      <c r="J24" s="90">
        <f>+IFERROR(VLOOKUP($A24&amp;$F$3,BasePA_VID!$A$1:$M$316,12,0),"N.A.")</f>
        <v>72408</v>
      </c>
      <c r="K24" s="91">
        <f>+IFERROR(VLOOKUP($A24&amp;$F$3,BasePA_VID!$A$1:$M$316,13,0),"N.A.")</f>
        <v>14098</v>
      </c>
      <c r="L24" s="79"/>
      <c r="M24" s="79"/>
    </row>
    <row r="25" spans="1:13" ht="24.75" customHeight="1" x14ac:dyDescent="0.25">
      <c r="A25" s="14" t="s">
        <v>32</v>
      </c>
      <c r="B25" s="92">
        <f>+IFERROR(VLOOKUP($A25&amp;$F$3,BasePA_VID!$A$1:$J$316,4,0),"N.A.")</f>
        <v>536319</v>
      </c>
      <c r="C25" s="87">
        <f>+IFERROR(VLOOKUP($A25&amp;$F$3,BasePA_VID!$A$1:$J$316,5,0),"N.A.")</f>
        <v>75037</v>
      </c>
      <c r="D25" s="93">
        <f>+IFERROR(VLOOKUP($A25&amp;$F$3,BasePA_VID!$A$1:$J$316,6,0),"N.A.")</f>
        <v>611355</v>
      </c>
      <c r="E25" s="89">
        <f>+IFERROR(VLOOKUP($A25&amp;$F$3,BasePA_VID!$A$1:$J$316,7,0),"N.A.")</f>
        <v>1370862.04</v>
      </c>
      <c r="F25" s="89">
        <f>+IFERROR(VLOOKUP($A25&amp;$F$3,BasePA_VID!$A$1:$J$316,8,0),"N.A.")</f>
        <v>442607.06</v>
      </c>
      <c r="G25" s="89">
        <f>+IFERROR(VLOOKUP($A25&amp;$F$3,BasePA_VID!$A$1:$J$316,9,0),"N.A.")</f>
        <v>928255</v>
      </c>
      <c r="H25" s="89">
        <f>+IFERROR(VLOOKUP($A25&amp;$F$3,BasePA_VID!$A$1:$M$316,10,0),"N.A.")</f>
        <v>0</v>
      </c>
      <c r="I25" s="90">
        <f>+IFERROR(VLOOKUP($A25&amp;$F$3,BasePA_VID!$A$1:$M$316,11,0),"N.A.")</f>
        <v>0</v>
      </c>
      <c r="J25" s="90">
        <f>+IFERROR(VLOOKUP($A25&amp;$F$3,BasePA_VID!$A$1:$M$316,12,0),"N.A.")</f>
        <v>928255</v>
      </c>
      <c r="K25" s="91">
        <f>+IFERROR(VLOOKUP($A25&amp;$F$3,BasePA_VID!$A$1:$M$316,13,0),"N.A.")</f>
        <v>316899</v>
      </c>
      <c r="L25" s="79"/>
      <c r="M25" s="79"/>
    </row>
    <row r="26" spans="1:13" ht="24.75" customHeight="1" x14ac:dyDescent="0.25">
      <c r="A26" s="14" t="s">
        <v>104</v>
      </c>
      <c r="B26" s="92">
        <f>+IFERROR(VLOOKUP($A26&amp;$F$3,BasePA_VID!$A$1:$J$316,4,0),"N.A.")</f>
        <v>69822</v>
      </c>
      <c r="C26" s="87">
        <f>+IFERROR(VLOOKUP($A26&amp;$F$3,BasePA_VID!$A$1:$J$316,5,0),"N.A.")</f>
        <v>12056</v>
      </c>
      <c r="D26" s="93">
        <f>+IFERROR(VLOOKUP($A26&amp;$F$3,BasePA_VID!$A$1:$J$316,6,0),"N.A.")</f>
        <v>81878</v>
      </c>
      <c r="E26" s="89">
        <f>+IFERROR(VLOOKUP($A26&amp;$F$3,BasePA_VID!$A$1:$J$316,7,0),"N.A.")</f>
        <v>235790.82</v>
      </c>
      <c r="F26" s="89">
        <f>+IFERROR(VLOOKUP($A26&amp;$F$3,BasePA_VID!$A$1:$J$316,8,0),"N.A.")</f>
        <v>117558.41</v>
      </c>
      <c r="G26" s="89">
        <f>+IFERROR(VLOOKUP($A26&amp;$F$3,BasePA_VID!$A$1:$J$316,9,0),"N.A.")</f>
        <v>118232</v>
      </c>
      <c r="H26" s="89">
        <f>+IFERROR(VLOOKUP($A26&amp;$F$3,BasePA_VID!$A$1:$M$316,10,0),"N.A.")</f>
        <v>0</v>
      </c>
      <c r="I26" s="90">
        <f>+IFERROR(VLOOKUP($A26&amp;$F$3,BasePA_VID!$A$1:$M$316,11,0),"N.A.")</f>
        <v>0</v>
      </c>
      <c r="J26" s="90">
        <f>+IFERROR(VLOOKUP($A26&amp;$F$3,BasePA_VID!$A$1:$M$316,12,0),"N.A.")</f>
        <v>118232</v>
      </c>
      <c r="K26" s="91">
        <f>+IFERROR(VLOOKUP($A26&amp;$F$3,BasePA_VID!$A$1:$M$316,13,0),"N.A.")</f>
        <v>36355</v>
      </c>
      <c r="L26" s="79"/>
      <c r="M26" s="79"/>
    </row>
    <row r="27" spans="1:13" ht="24.75" customHeight="1" thickBot="1" x14ac:dyDescent="0.3">
      <c r="A27" s="15" t="s">
        <v>33</v>
      </c>
      <c r="B27" s="94">
        <f>+IFERROR(VLOOKUP($A27&amp;$F$3,BasePA_VID!$A$1:$J$316,4,0),"N.A.")</f>
        <v>1568464</v>
      </c>
      <c r="C27" s="95">
        <f>+IFERROR(VLOOKUP($A27&amp;$F$3,BasePA_VID!$A$1:$J$316,5,0),"N.A.")</f>
        <v>203166</v>
      </c>
      <c r="D27" s="96">
        <f>+IFERROR(VLOOKUP($A27&amp;$F$3,BasePA_VID!$A$1:$J$316,6,0),"N.A.")</f>
        <v>1771629</v>
      </c>
      <c r="E27" s="97">
        <f>+IFERROR(VLOOKUP($A27&amp;$F$3,BasePA_VID!$A$1:$J$316,7,0),"N.A.")</f>
        <v>3016716.73</v>
      </c>
      <c r="F27" s="97">
        <f>+IFERROR(VLOOKUP($A27&amp;$F$3,BasePA_VID!$A$1:$J$316,8,0),"N.A.")</f>
        <v>284957.83</v>
      </c>
      <c r="G27" s="97">
        <f>+IFERROR(VLOOKUP($A27&amp;$F$3,BasePA_VID!$A$1:$J$316,9,0),"N.A.")</f>
        <v>2731759</v>
      </c>
      <c r="H27" s="97">
        <f>+IFERROR(VLOOKUP($A27&amp;$F$3,BasePA_VID!$A$1:$M$316,10,0),"N.A.")</f>
        <v>0</v>
      </c>
      <c r="I27" s="98">
        <f>+IFERROR(VLOOKUP($A27&amp;$F$3,BasePA_VID!$A$1:$M$316,11,0),"N.A.")</f>
        <v>5272</v>
      </c>
      <c r="J27" s="98">
        <f>+IFERROR(VLOOKUP($A27&amp;$F$3,BasePA_VID!$A$1:$M$316,12,0),"N.A.")</f>
        <v>2737031</v>
      </c>
      <c r="K27" s="99">
        <f>+IFERROR(VLOOKUP($A27&amp;$F$3,BasePA_VID!$A$1:$M$316,13,0),"N.A.")</f>
        <v>965402</v>
      </c>
      <c r="L27" s="79"/>
      <c r="M27" s="79"/>
    </row>
    <row r="28" spans="1:13" ht="24.75" customHeight="1" thickTop="1" x14ac:dyDescent="0.25">
      <c r="L28" s="79"/>
      <c r="M28" s="79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sheetProtection algorithmName="SHA-512" hashValue="YhhgDDFdhEwA6i+XYAKjqxjrPAfzAQ8it5q4HtcfGYzBpjh24IOOnShul7NtMceK2vvhyfKjbtIakC5xdeKigA==" saltValue="JcyuEOnTkWillWta2o006g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45</v>
      </c>
      <c r="E1" s="1"/>
    </row>
    <row r="2" spans="1:6" ht="15" customHeight="1" x14ac:dyDescent="0.25">
      <c r="B2" s="1"/>
      <c r="C2" s="1"/>
      <c r="D2" s="1" t="s">
        <v>46</v>
      </c>
      <c r="E2" s="1" t="s">
        <v>47</v>
      </c>
    </row>
    <row r="3" spans="1:6" ht="15" customHeight="1" x14ac:dyDescent="0.25">
      <c r="A3" t="str">
        <f>+B3&amp;C3</f>
        <v>ALFA45777</v>
      </c>
      <c r="B3" s="100" t="s">
        <v>1</v>
      </c>
      <c r="C3" s="101">
        <v>45777</v>
      </c>
      <c r="D3" s="103">
        <v>34211.74</v>
      </c>
      <c r="E3" s="103">
        <v>7936.69</v>
      </c>
      <c r="F3" s="100"/>
    </row>
    <row r="4" spans="1:6" ht="15" customHeight="1" x14ac:dyDescent="0.25">
      <c r="A4" t="str">
        <f t="shared" ref="A4:A70" si="0">+B4&amp;C4</f>
        <v>ALFA45808</v>
      </c>
      <c r="B4" s="100" t="s">
        <v>1</v>
      </c>
      <c r="C4" s="101">
        <v>45808</v>
      </c>
      <c r="D4" s="103">
        <v>34443.08</v>
      </c>
      <c r="E4" s="103">
        <v>7765.34</v>
      </c>
      <c r="F4" s="100"/>
    </row>
    <row r="5" spans="1:6" ht="15" customHeight="1" x14ac:dyDescent="0.25">
      <c r="A5" t="str">
        <f t="shared" si="0"/>
        <v>ALFA45838</v>
      </c>
      <c r="B5" s="100" t="s">
        <v>1</v>
      </c>
      <c r="C5" s="101">
        <v>45838</v>
      </c>
      <c r="D5" s="103">
        <v>32583.23</v>
      </c>
      <c r="E5" s="103">
        <v>7871.82</v>
      </c>
      <c r="F5" s="100"/>
    </row>
    <row r="6" spans="1:6" ht="15" customHeight="1" x14ac:dyDescent="0.25">
      <c r="A6" t="str">
        <f t="shared" si="0"/>
        <v>ALLIANZ45777</v>
      </c>
      <c r="B6" s="100" t="s">
        <v>93</v>
      </c>
      <c r="C6" s="101">
        <v>45777</v>
      </c>
      <c r="D6" s="103">
        <v>184408.33</v>
      </c>
      <c r="E6" s="103">
        <v>113465.63</v>
      </c>
      <c r="F6" s="100"/>
    </row>
    <row r="7" spans="1:6" ht="15" customHeight="1" x14ac:dyDescent="0.25">
      <c r="A7" t="str">
        <f t="shared" si="0"/>
        <v>ALLIANZ45808</v>
      </c>
      <c r="B7" s="100" t="s">
        <v>93</v>
      </c>
      <c r="C7" s="101">
        <v>45808</v>
      </c>
      <c r="D7" s="103">
        <v>182548.72</v>
      </c>
      <c r="E7" s="103">
        <v>113649.56</v>
      </c>
      <c r="F7" s="100"/>
    </row>
    <row r="8" spans="1:6" ht="15" customHeight="1" x14ac:dyDescent="0.25">
      <c r="A8" t="str">
        <f t="shared" si="0"/>
        <v>ALLIANZ45838</v>
      </c>
      <c r="B8" s="100" t="s">
        <v>93</v>
      </c>
      <c r="C8" s="101">
        <v>45838</v>
      </c>
      <c r="D8" s="103">
        <v>183751.36</v>
      </c>
      <c r="E8" s="103">
        <v>112867.19</v>
      </c>
      <c r="F8" s="100"/>
    </row>
    <row r="9" spans="1:6" ht="15" customHeight="1" x14ac:dyDescent="0.25">
      <c r="A9" t="str">
        <f t="shared" si="0"/>
        <v>AXA COLPATRIA45777</v>
      </c>
      <c r="B9" s="100" t="s">
        <v>2</v>
      </c>
      <c r="C9" s="101">
        <v>45777</v>
      </c>
      <c r="D9" s="103">
        <v>331116.53000000003</v>
      </c>
      <c r="E9" s="103">
        <v>193719.12</v>
      </c>
      <c r="F9" s="100"/>
    </row>
    <row r="10" spans="1:6" ht="15" customHeight="1" x14ac:dyDescent="0.25">
      <c r="A10" t="str">
        <f t="shared" si="0"/>
        <v>AXA COLPATRIA45808</v>
      </c>
      <c r="B10" s="100" t="s">
        <v>2</v>
      </c>
      <c r="C10" s="101">
        <v>45808</v>
      </c>
      <c r="D10" s="103">
        <v>320794.90000000002</v>
      </c>
      <c r="E10" s="103">
        <v>195134.75</v>
      </c>
      <c r="F10" s="100"/>
    </row>
    <row r="11" spans="1:6" ht="15" customHeight="1" x14ac:dyDescent="0.25">
      <c r="A11" t="str">
        <f t="shared" si="0"/>
        <v>AXA COLPATRIA45838</v>
      </c>
      <c r="B11" s="100" t="s">
        <v>2</v>
      </c>
      <c r="C11" s="101">
        <v>45838</v>
      </c>
      <c r="D11" s="103">
        <v>320785.3</v>
      </c>
      <c r="E11" s="103">
        <v>197163.75</v>
      </c>
      <c r="F11" s="100"/>
    </row>
    <row r="12" spans="1:6" ht="15" customHeight="1" x14ac:dyDescent="0.25">
      <c r="A12" t="str">
        <f t="shared" si="0"/>
        <v>BBVA SEGUROS45777</v>
      </c>
      <c r="B12" s="100" t="s">
        <v>3</v>
      </c>
      <c r="C12" s="101">
        <v>45777</v>
      </c>
      <c r="D12" s="103">
        <v>29016.18</v>
      </c>
      <c r="E12" s="103">
        <v>13336.52</v>
      </c>
      <c r="F12" s="100"/>
    </row>
    <row r="13" spans="1:6" ht="15" customHeight="1" x14ac:dyDescent="0.25">
      <c r="A13" t="str">
        <f t="shared" si="0"/>
        <v>BBVA SEGUROS45808</v>
      </c>
      <c r="B13" s="100" t="s">
        <v>3</v>
      </c>
      <c r="C13" s="101">
        <v>45808</v>
      </c>
      <c r="D13" s="103">
        <v>29167.040000000001</v>
      </c>
      <c r="E13" s="103">
        <v>13800.96</v>
      </c>
      <c r="F13" s="100"/>
    </row>
    <row r="14" spans="1:6" ht="15" customHeight="1" x14ac:dyDescent="0.25">
      <c r="A14" t="str">
        <f t="shared" si="0"/>
        <v>BBVA SEGUROS45838</v>
      </c>
      <c r="B14" s="100" t="s">
        <v>3</v>
      </c>
      <c r="C14" s="101">
        <v>45838</v>
      </c>
      <c r="D14" s="103">
        <v>28507.16</v>
      </c>
      <c r="E14" s="103">
        <v>14318.41</v>
      </c>
      <c r="F14" s="100"/>
    </row>
    <row r="15" spans="1:6" ht="15" customHeight="1" x14ac:dyDescent="0.25">
      <c r="A15" t="str">
        <f t="shared" si="0"/>
        <v>BERKLEY45777</v>
      </c>
      <c r="B15" s="100" t="s">
        <v>4</v>
      </c>
      <c r="C15" s="101">
        <v>45777</v>
      </c>
      <c r="D15" s="103">
        <v>13977.7</v>
      </c>
      <c r="E15" s="103">
        <v>2300.5500000000002</v>
      </c>
      <c r="F15" s="100"/>
    </row>
    <row r="16" spans="1:6" ht="15" customHeight="1" x14ac:dyDescent="0.25">
      <c r="A16" t="str">
        <f t="shared" si="0"/>
        <v>BERKLEY45808</v>
      </c>
      <c r="B16" s="100" t="s">
        <v>4</v>
      </c>
      <c r="C16" s="101">
        <v>45808</v>
      </c>
      <c r="D16" s="103">
        <v>14169.43</v>
      </c>
      <c r="E16" s="103">
        <v>2382.6999999999998</v>
      </c>
      <c r="F16" s="100"/>
    </row>
    <row r="17" spans="1:6" ht="15" customHeight="1" x14ac:dyDescent="0.25">
      <c r="A17" t="str">
        <f t="shared" si="0"/>
        <v>BERKLEY45838</v>
      </c>
      <c r="B17" s="100" t="s">
        <v>4</v>
      </c>
      <c r="C17" s="101">
        <v>45838</v>
      </c>
      <c r="D17" s="103">
        <v>14350.83</v>
      </c>
      <c r="E17" s="103">
        <v>2402.15</v>
      </c>
      <c r="F17" s="100"/>
    </row>
    <row r="18" spans="1:6" ht="15" customHeight="1" x14ac:dyDescent="0.25">
      <c r="A18" t="str">
        <f t="shared" si="0"/>
        <v>BOLIVAR45777</v>
      </c>
      <c r="B18" s="100" t="s">
        <v>5</v>
      </c>
      <c r="C18" s="101">
        <v>45777</v>
      </c>
      <c r="D18" s="103">
        <v>229622.88</v>
      </c>
      <c r="E18" s="103">
        <v>177125.54</v>
      </c>
      <c r="F18" s="100"/>
    </row>
    <row r="19" spans="1:6" ht="15" customHeight="1" x14ac:dyDescent="0.25">
      <c r="A19" t="str">
        <f t="shared" si="0"/>
        <v>BOLIVAR45808</v>
      </c>
      <c r="B19" s="100" t="s">
        <v>5</v>
      </c>
      <c r="C19" s="101">
        <v>45808</v>
      </c>
      <c r="D19" s="103">
        <v>231260.05</v>
      </c>
      <c r="E19" s="103">
        <v>178224.96</v>
      </c>
      <c r="F19" s="100"/>
    </row>
    <row r="20" spans="1:6" ht="15" customHeight="1" x14ac:dyDescent="0.25">
      <c r="A20" t="str">
        <f t="shared" si="0"/>
        <v>BOLIVAR45838</v>
      </c>
      <c r="B20" s="100" t="s">
        <v>5</v>
      </c>
      <c r="C20" s="101">
        <v>45838</v>
      </c>
      <c r="D20" s="103">
        <v>229080.93</v>
      </c>
      <c r="E20" s="103">
        <v>178547.61</v>
      </c>
      <c r="F20" s="100"/>
    </row>
    <row r="21" spans="1:6" ht="15" customHeight="1" x14ac:dyDescent="0.25">
      <c r="A21" t="str">
        <f t="shared" si="0"/>
        <v>CARDIF45777</v>
      </c>
      <c r="B21" s="100" t="s">
        <v>6</v>
      </c>
      <c r="C21" s="101">
        <v>45777</v>
      </c>
      <c r="D21" s="103">
        <v>225443.89</v>
      </c>
      <c r="E21" s="103">
        <v>79619.53</v>
      </c>
      <c r="F21" s="100"/>
    </row>
    <row r="22" spans="1:6" ht="15" customHeight="1" x14ac:dyDescent="0.25">
      <c r="A22" t="str">
        <f t="shared" si="0"/>
        <v>CARDIF45808</v>
      </c>
      <c r="B22" s="100" t="s">
        <v>6</v>
      </c>
      <c r="C22" s="101">
        <v>45808</v>
      </c>
      <c r="D22" s="103">
        <v>225657.75</v>
      </c>
      <c r="E22" s="103">
        <v>79965.84</v>
      </c>
      <c r="F22" s="100"/>
    </row>
    <row r="23" spans="1:6" ht="15" customHeight="1" x14ac:dyDescent="0.25">
      <c r="A23" t="str">
        <f t="shared" si="0"/>
        <v>CARDIF45838</v>
      </c>
      <c r="B23" s="100" t="s">
        <v>6</v>
      </c>
      <c r="C23" s="101">
        <v>45838</v>
      </c>
      <c r="D23" s="103">
        <v>224953.76</v>
      </c>
      <c r="E23" s="103">
        <v>79365.52</v>
      </c>
      <c r="F23" s="100"/>
    </row>
    <row r="24" spans="1:6" ht="15" customHeight="1" x14ac:dyDescent="0.25">
      <c r="A24" t="str">
        <f t="shared" si="0"/>
        <v>CHUBB45777</v>
      </c>
      <c r="B24" s="100" t="s">
        <v>7</v>
      </c>
      <c r="C24" s="101">
        <v>45777</v>
      </c>
      <c r="D24" s="103">
        <v>81130.259999999995</v>
      </c>
      <c r="E24" s="103">
        <v>32455.15</v>
      </c>
      <c r="F24" s="100"/>
    </row>
    <row r="25" spans="1:6" ht="15" customHeight="1" x14ac:dyDescent="0.25">
      <c r="A25" t="str">
        <f t="shared" si="0"/>
        <v>CHUBB45808</v>
      </c>
      <c r="B25" s="100" t="s">
        <v>7</v>
      </c>
      <c r="C25" s="101">
        <v>45808</v>
      </c>
      <c r="D25" s="103">
        <v>78882.58</v>
      </c>
      <c r="E25" s="103">
        <v>31173.64</v>
      </c>
      <c r="F25" s="100"/>
    </row>
    <row r="26" spans="1:6" ht="15" customHeight="1" x14ac:dyDescent="0.25">
      <c r="A26" t="str">
        <f t="shared" si="0"/>
        <v>CHUBB45838</v>
      </c>
      <c r="B26" s="100" t="s">
        <v>7</v>
      </c>
      <c r="C26" s="101">
        <v>45838</v>
      </c>
      <c r="D26" s="103">
        <v>76915.31</v>
      </c>
      <c r="E26" s="103">
        <v>30079.69</v>
      </c>
      <c r="F26" s="100"/>
    </row>
    <row r="27" spans="1:6" ht="15" customHeight="1" x14ac:dyDescent="0.25">
      <c r="A27" t="str">
        <f t="shared" si="0"/>
        <v>COFACE45777</v>
      </c>
      <c r="B27" s="100" t="s">
        <v>94</v>
      </c>
      <c r="C27" s="101">
        <v>45777</v>
      </c>
      <c r="D27" s="103">
        <v>2050.7399999999998</v>
      </c>
      <c r="E27" s="103">
        <v>2541.37</v>
      </c>
      <c r="F27" s="100"/>
    </row>
    <row r="28" spans="1:6" ht="15" customHeight="1" x14ac:dyDescent="0.25">
      <c r="A28" t="str">
        <f t="shared" si="0"/>
        <v>COFACE45808</v>
      </c>
      <c r="B28" s="100" t="s">
        <v>94</v>
      </c>
      <c r="C28" s="101">
        <v>45808</v>
      </c>
      <c r="D28" s="103">
        <v>2009.36</v>
      </c>
      <c r="E28" s="103">
        <v>2540.25</v>
      </c>
      <c r="F28" s="100"/>
    </row>
    <row r="29" spans="1:6" ht="15" customHeight="1" x14ac:dyDescent="0.25">
      <c r="A29" t="str">
        <f t="shared" si="0"/>
        <v>COFACE45838</v>
      </c>
      <c r="B29" s="100" t="s">
        <v>94</v>
      </c>
      <c r="C29" s="101">
        <v>45838</v>
      </c>
      <c r="D29" s="103">
        <v>2013.73</v>
      </c>
      <c r="E29" s="103">
        <v>2539.9</v>
      </c>
      <c r="F29" s="100"/>
    </row>
    <row r="30" spans="1:6" ht="15" customHeight="1" x14ac:dyDescent="0.25">
      <c r="A30" t="str">
        <f t="shared" si="0"/>
        <v>COLMENA45777</v>
      </c>
      <c r="B30" s="100" t="s">
        <v>114</v>
      </c>
      <c r="C30" s="101">
        <v>45777</v>
      </c>
      <c r="D30" s="103">
        <v>7803.39</v>
      </c>
      <c r="E30" s="103">
        <v>846.73</v>
      </c>
      <c r="F30" s="100"/>
    </row>
    <row r="31" spans="1:6" ht="15" customHeight="1" x14ac:dyDescent="0.25">
      <c r="A31" t="str">
        <f t="shared" si="0"/>
        <v>COLMENA45808</v>
      </c>
      <c r="B31" s="100" t="s">
        <v>114</v>
      </c>
      <c r="C31" s="101">
        <v>45808</v>
      </c>
      <c r="D31" s="103">
        <v>8062.59</v>
      </c>
      <c r="E31" s="103">
        <v>957.38</v>
      </c>
      <c r="F31" s="100"/>
    </row>
    <row r="32" spans="1:6" ht="15" customHeight="1" x14ac:dyDescent="0.25">
      <c r="A32" t="str">
        <f t="shared" si="0"/>
        <v>COLMENA45838</v>
      </c>
      <c r="B32" s="100" t="s">
        <v>114</v>
      </c>
      <c r="C32" s="101">
        <v>45838</v>
      </c>
      <c r="D32" s="103">
        <v>8142.1</v>
      </c>
      <c r="E32" s="103">
        <v>996.86</v>
      </c>
      <c r="F32" s="100"/>
    </row>
    <row r="33" spans="1:6" ht="15" customHeight="1" x14ac:dyDescent="0.25">
      <c r="A33" t="str">
        <f t="shared" si="0"/>
        <v>CONFIANZA45777</v>
      </c>
      <c r="B33" s="100" t="s">
        <v>8</v>
      </c>
      <c r="C33" s="101">
        <v>45777</v>
      </c>
      <c r="D33" s="103">
        <v>20304.28</v>
      </c>
      <c r="E33" s="103">
        <v>10417.66</v>
      </c>
      <c r="F33" s="100"/>
    </row>
    <row r="34" spans="1:6" ht="15" customHeight="1" x14ac:dyDescent="0.25">
      <c r="A34" t="str">
        <f t="shared" si="0"/>
        <v>CONFIANZA45808</v>
      </c>
      <c r="B34" s="100" t="s">
        <v>8</v>
      </c>
      <c r="C34" s="101">
        <v>45808</v>
      </c>
      <c r="D34" s="103">
        <v>20352.59</v>
      </c>
      <c r="E34" s="103">
        <v>10575.39</v>
      </c>
      <c r="F34" s="100"/>
    </row>
    <row r="35" spans="1:6" ht="15" customHeight="1" x14ac:dyDescent="0.25">
      <c r="A35" t="str">
        <f t="shared" si="0"/>
        <v>CONFIANZA45838</v>
      </c>
      <c r="B35" s="100" t="s">
        <v>8</v>
      </c>
      <c r="C35" s="101">
        <v>45838</v>
      </c>
      <c r="D35" s="103">
        <v>20626.72</v>
      </c>
      <c r="E35" s="103">
        <v>10646.79</v>
      </c>
      <c r="F35" s="100"/>
    </row>
    <row r="36" spans="1:6" ht="15" customHeight="1" x14ac:dyDescent="0.25">
      <c r="A36" t="str">
        <f t="shared" si="0"/>
        <v>EQUIDAD45777</v>
      </c>
      <c r="B36" s="100" t="s">
        <v>9</v>
      </c>
      <c r="C36" s="101">
        <v>45777</v>
      </c>
      <c r="D36" s="103">
        <v>52995.29</v>
      </c>
      <c r="E36" s="103">
        <v>55609.13</v>
      </c>
      <c r="F36" s="100"/>
    </row>
    <row r="37" spans="1:6" ht="15" customHeight="1" x14ac:dyDescent="0.25">
      <c r="A37" t="str">
        <f t="shared" si="0"/>
        <v>EQUIDAD45808</v>
      </c>
      <c r="B37" s="100" t="s">
        <v>9</v>
      </c>
      <c r="C37" s="101">
        <v>45808</v>
      </c>
      <c r="D37" s="103">
        <v>52273.440000000002</v>
      </c>
      <c r="E37" s="103">
        <v>54805.89</v>
      </c>
      <c r="F37" s="100"/>
    </row>
    <row r="38" spans="1:6" ht="15" customHeight="1" x14ac:dyDescent="0.25">
      <c r="A38" t="str">
        <f t="shared" si="0"/>
        <v>EQUIDAD45838</v>
      </c>
      <c r="B38" s="100" t="s">
        <v>9</v>
      </c>
      <c r="C38" s="101">
        <v>45838</v>
      </c>
      <c r="D38" s="103">
        <v>50639.62</v>
      </c>
      <c r="E38" s="103">
        <v>53995.48</v>
      </c>
      <c r="F38" s="100"/>
    </row>
    <row r="39" spans="1:6" ht="15" customHeight="1" x14ac:dyDescent="0.25">
      <c r="A39" t="str">
        <f t="shared" si="0"/>
        <v>ESTADO45777</v>
      </c>
      <c r="B39" s="100" t="s">
        <v>10</v>
      </c>
      <c r="C39" s="101">
        <v>45777</v>
      </c>
      <c r="D39" s="103">
        <v>179680.76</v>
      </c>
      <c r="E39" s="103">
        <v>162615.28</v>
      </c>
      <c r="F39" s="100"/>
    </row>
    <row r="40" spans="1:6" ht="15" customHeight="1" x14ac:dyDescent="0.25">
      <c r="A40" t="str">
        <f t="shared" si="0"/>
        <v>ESTADO45808</v>
      </c>
      <c r="B40" s="100" t="s">
        <v>10</v>
      </c>
      <c r="C40" s="101">
        <v>45808</v>
      </c>
      <c r="D40" s="103">
        <v>178594.96</v>
      </c>
      <c r="E40" s="103">
        <v>157192.97</v>
      </c>
      <c r="F40" s="100"/>
    </row>
    <row r="41" spans="1:6" ht="15" customHeight="1" x14ac:dyDescent="0.25">
      <c r="A41" t="str">
        <f t="shared" si="0"/>
        <v>ESTADO45838</v>
      </c>
      <c r="B41" s="100" t="s">
        <v>10</v>
      </c>
      <c r="C41" s="101">
        <v>45838</v>
      </c>
      <c r="D41" s="103">
        <v>179327.7</v>
      </c>
      <c r="E41" s="103">
        <v>160435.6</v>
      </c>
      <c r="F41" s="100"/>
    </row>
    <row r="42" spans="1:6" ht="15" customHeight="1" x14ac:dyDescent="0.25">
      <c r="A42" t="str">
        <f t="shared" si="0"/>
        <v>EVEREST45777</v>
      </c>
      <c r="B42" s="100" t="s">
        <v>115</v>
      </c>
      <c r="C42" s="101">
        <v>45777</v>
      </c>
      <c r="D42" s="103">
        <v>844.3</v>
      </c>
      <c r="E42" s="103">
        <v>4.25</v>
      </c>
      <c r="F42" s="100"/>
    </row>
    <row r="43" spans="1:6" ht="15" customHeight="1" x14ac:dyDescent="0.25">
      <c r="A43" t="str">
        <f t="shared" si="0"/>
        <v>EVEREST45808</v>
      </c>
      <c r="B43" s="100" t="s">
        <v>115</v>
      </c>
      <c r="C43" s="101">
        <v>45808</v>
      </c>
      <c r="D43" s="103">
        <v>1198.1300000000001</v>
      </c>
      <c r="E43" s="103">
        <v>7.76</v>
      </c>
      <c r="F43" s="100"/>
    </row>
    <row r="44" spans="1:6" ht="15" customHeight="1" x14ac:dyDescent="0.25">
      <c r="A44" t="str">
        <f t="shared" si="0"/>
        <v>EVEREST45838</v>
      </c>
      <c r="B44" s="100" t="s">
        <v>115</v>
      </c>
      <c r="C44" s="101">
        <v>45838</v>
      </c>
      <c r="D44" s="103">
        <v>1481.03</v>
      </c>
      <c r="E44" s="103">
        <v>27.35</v>
      </c>
      <c r="F44" s="100"/>
    </row>
    <row r="45" spans="1:6" ht="15" customHeight="1" x14ac:dyDescent="0.25">
      <c r="A45" t="str">
        <f t="shared" si="0"/>
        <v>JMALUCELLI TRAVELERS45777</v>
      </c>
      <c r="B45" s="100" t="s">
        <v>11</v>
      </c>
      <c r="C45" s="101">
        <v>45777</v>
      </c>
      <c r="D45" s="103">
        <v>3611.76</v>
      </c>
      <c r="E45" s="103">
        <v>672.53</v>
      </c>
      <c r="F45" s="100"/>
    </row>
    <row r="46" spans="1:6" ht="15" customHeight="1" x14ac:dyDescent="0.25">
      <c r="A46" t="str">
        <f t="shared" si="0"/>
        <v>JMALUCELLI TRAVELERS45808</v>
      </c>
      <c r="B46" s="100" t="s">
        <v>11</v>
      </c>
      <c r="C46" s="101">
        <v>45808</v>
      </c>
      <c r="D46" s="103">
        <v>3455.54</v>
      </c>
      <c r="E46" s="103">
        <v>674.91</v>
      </c>
      <c r="F46" s="100"/>
    </row>
    <row r="47" spans="1:6" ht="15" customHeight="1" x14ac:dyDescent="0.25">
      <c r="A47" t="str">
        <f t="shared" si="0"/>
        <v>JMALUCELLI TRAVELERS45838</v>
      </c>
      <c r="B47" s="100" t="s">
        <v>11</v>
      </c>
      <c r="C47" s="101">
        <v>45838</v>
      </c>
      <c r="D47" s="103">
        <v>3636.1</v>
      </c>
      <c r="E47" s="103">
        <v>664.27</v>
      </c>
      <c r="F47" s="100"/>
    </row>
    <row r="48" spans="1:6" ht="15" customHeight="1" x14ac:dyDescent="0.25">
      <c r="A48" t="str">
        <f t="shared" si="0"/>
        <v>HDI SEGUROS45777</v>
      </c>
      <c r="B48" s="100" t="s">
        <v>98</v>
      </c>
      <c r="C48" s="101">
        <v>45777</v>
      </c>
      <c r="D48" s="103">
        <v>204502.21</v>
      </c>
      <c r="E48" s="103">
        <v>158313.85</v>
      </c>
      <c r="F48" s="100"/>
    </row>
    <row r="49" spans="1:9" ht="15" customHeight="1" x14ac:dyDescent="0.25">
      <c r="A49" t="str">
        <f t="shared" si="0"/>
        <v>HDI SEGUROS45808</v>
      </c>
      <c r="B49" s="100" t="s">
        <v>98</v>
      </c>
      <c r="C49" s="101">
        <v>45808</v>
      </c>
      <c r="D49" s="103">
        <v>204070.82</v>
      </c>
      <c r="E49" s="103">
        <v>157746.74</v>
      </c>
      <c r="F49" s="100"/>
    </row>
    <row r="50" spans="1:9" ht="15" customHeight="1" x14ac:dyDescent="0.25">
      <c r="A50" t="str">
        <f t="shared" si="0"/>
        <v>HDI SEGUROS45838</v>
      </c>
      <c r="B50" s="100" t="s">
        <v>98</v>
      </c>
      <c r="C50" s="101">
        <v>45838</v>
      </c>
      <c r="D50" s="103">
        <v>206355.34</v>
      </c>
      <c r="E50" s="103">
        <v>157223.26</v>
      </c>
      <c r="F50" s="100"/>
    </row>
    <row r="51" spans="1:9" ht="15" customHeight="1" x14ac:dyDescent="0.25">
      <c r="A51" t="str">
        <f t="shared" si="0"/>
        <v>MAPFRE45777</v>
      </c>
      <c r="B51" s="100" t="s">
        <v>12</v>
      </c>
      <c r="C51" s="101">
        <v>45777</v>
      </c>
      <c r="D51" s="103">
        <v>166314.51</v>
      </c>
      <c r="E51" s="103">
        <v>121396.38</v>
      </c>
      <c r="F51" s="100"/>
      <c r="G51" s="67"/>
      <c r="H51" s="67"/>
      <c r="I51" s="67"/>
    </row>
    <row r="52" spans="1:9" ht="15" customHeight="1" x14ac:dyDescent="0.25">
      <c r="A52" t="str">
        <f t="shared" si="0"/>
        <v>MAPFRE45808</v>
      </c>
      <c r="B52" s="100" t="s">
        <v>12</v>
      </c>
      <c r="C52" s="101">
        <v>45808</v>
      </c>
      <c r="D52" s="103">
        <v>203855.13</v>
      </c>
      <c r="E52" s="103">
        <v>147600.87</v>
      </c>
      <c r="F52" s="100"/>
      <c r="G52" s="67"/>
      <c r="H52" s="67"/>
      <c r="I52" s="67"/>
    </row>
    <row r="53" spans="1:9" ht="15" customHeight="1" x14ac:dyDescent="0.25">
      <c r="A53" t="str">
        <f t="shared" si="0"/>
        <v>MAPFRE45838</v>
      </c>
      <c r="B53" s="100" t="s">
        <v>12</v>
      </c>
      <c r="C53" s="101">
        <v>45838</v>
      </c>
      <c r="D53" s="103">
        <v>199741.65</v>
      </c>
      <c r="E53" s="103">
        <v>146039.89000000001</v>
      </c>
      <c r="F53" s="100"/>
      <c r="G53" s="67"/>
      <c r="H53" s="67"/>
      <c r="I53" s="67"/>
    </row>
    <row r="54" spans="1:9" ht="15" customHeight="1" x14ac:dyDescent="0.25">
      <c r="A54" t="str">
        <f t="shared" si="0"/>
        <v>MUNDIAL45777</v>
      </c>
      <c r="B54" s="100" t="s">
        <v>13</v>
      </c>
      <c r="C54" s="101">
        <v>45777</v>
      </c>
      <c r="D54" s="103">
        <v>160067.68</v>
      </c>
      <c r="E54" s="103">
        <v>97814.82</v>
      </c>
      <c r="F54" s="100"/>
      <c r="G54" s="67"/>
      <c r="H54" s="67"/>
      <c r="I54" s="67"/>
    </row>
    <row r="55" spans="1:9" ht="15" customHeight="1" x14ac:dyDescent="0.25">
      <c r="A55" t="str">
        <f t="shared" si="0"/>
        <v>MUNDIAL45808</v>
      </c>
      <c r="B55" s="100" t="s">
        <v>13</v>
      </c>
      <c r="C55" s="101">
        <v>45808</v>
      </c>
      <c r="D55" s="103">
        <v>160647.09</v>
      </c>
      <c r="E55" s="103">
        <v>98392.12</v>
      </c>
      <c r="F55" s="100"/>
      <c r="G55" s="67"/>
      <c r="H55" s="67"/>
      <c r="I55" s="67"/>
    </row>
    <row r="56" spans="1:9" ht="15" customHeight="1" x14ac:dyDescent="0.25">
      <c r="A56" t="str">
        <f t="shared" si="0"/>
        <v>MUNDIAL45838</v>
      </c>
      <c r="B56" s="100" t="s">
        <v>13</v>
      </c>
      <c r="C56" s="101">
        <v>45838</v>
      </c>
      <c r="D56" s="103">
        <v>162876.74</v>
      </c>
      <c r="E56" s="103">
        <v>99253.68</v>
      </c>
      <c r="F56" s="100"/>
    </row>
    <row r="57" spans="1:9" ht="15" customHeight="1" x14ac:dyDescent="0.25">
      <c r="A57" t="str">
        <f t="shared" si="0"/>
        <v>NACIONAL45777</v>
      </c>
      <c r="B57" s="100" t="s">
        <v>14</v>
      </c>
      <c r="C57" s="101">
        <v>45777</v>
      </c>
      <c r="D57" s="103">
        <v>14430.46</v>
      </c>
      <c r="E57" s="103">
        <v>5535.34</v>
      </c>
      <c r="F57" s="100"/>
    </row>
    <row r="58" spans="1:9" ht="15" customHeight="1" x14ac:dyDescent="0.25">
      <c r="A58" t="str">
        <f t="shared" si="0"/>
        <v>NACIONAL45808</v>
      </c>
      <c r="B58" s="100" t="s">
        <v>14</v>
      </c>
      <c r="C58" s="101">
        <v>45808</v>
      </c>
      <c r="D58" s="103">
        <v>14409.22</v>
      </c>
      <c r="E58" s="103">
        <v>5631.87</v>
      </c>
      <c r="F58" s="100"/>
    </row>
    <row r="59" spans="1:9" ht="15" customHeight="1" x14ac:dyDescent="0.25">
      <c r="A59" t="str">
        <f t="shared" si="0"/>
        <v>NACIONAL45838</v>
      </c>
      <c r="B59" s="100" t="s">
        <v>14</v>
      </c>
      <c r="C59" s="101">
        <v>45838</v>
      </c>
      <c r="D59" s="103">
        <v>14724.27</v>
      </c>
      <c r="E59" s="103">
        <v>6048.74</v>
      </c>
      <c r="F59" s="100"/>
    </row>
    <row r="60" spans="1:9" ht="15" customHeight="1" x14ac:dyDescent="0.25">
      <c r="A60" t="str">
        <f t="shared" si="0"/>
        <v>PREVISORA45777</v>
      </c>
      <c r="B60" s="100" t="s">
        <v>15</v>
      </c>
      <c r="C60" s="101">
        <v>45777</v>
      </c>
      <c r="D60" s="103">
        <v>420298.22</v>
      </c>
      <c r="E60" s="103">
        <v>217762.07</v>
      </c>
      <c r="F60" s="100"/>
    </row>
    <row r="61" spans="1:9" ht="15" customHeight="1" x14ac:dyDescent="0.25">
      <c r="A61" t="str">
        <f t="shared" si="0"/>
        <v>PREVISORA45808</v>
      </c>
      <c r="B61" s="100" t="s">
        <v>15</v>
      </c>
      <c r="C61" s="101">
        <v>45808</v>
      </c>
      <c r="D61" s="103">
        <v>424070.19</v>
      </c>
      <c r="E61" s="103">
        <v>226635.85</v>
      </c>
      <c r="F61" s="100"/>
    </row>
    <row r="62" spans="1:9" ht="15" customHeight="1" x14ac:dyDescent="0.25">
      <c r="A62" t="str">
        <f t="shared" si="0"/>
        <v>PREVISORA45838</v>
      </c>
      <c r="B62" s="100" t="s">
        <v>15</v>
      </c>
      <c r="C62" s="101">
        <v>45838</v>
      </c>
      <c r="D62" s="103">
        <v>412888.35</v>
      </c>
      <c r="E62" s="103">
        <v>224321.54</v>
      </c>
      <c r="F62" s="100"/>
    </row>
    <row r="63" spans="1:9" ht="15" customHeight="1" x14ac:dyDescent="0.25">
      <c r="A63" t="str">
        <f t="shared" si="0"/>
        <v>QUALITAS45777</v>
      </c>
      <c r="B63" s="100" t="s">
        <v>117</v>
      </c>
      <c r="C63" s="101">
        <v>45777</v>
      </c>
      <c r="D63" s="103">
        <v>128.86000000000001</v>
      </c>
      <c r="E63" s="103">
        <v>2.0299999999999998</v>
      </c>
      <c r="F63" s="100"/>
    </row>
    <row r="64" spans="1:9" ht="15" customHeight="1" x14ac:dyDescent="0.25">
      <c r="A64" t="str">
        <f t="shared" si="0"/>
        <v>QUALITAS45808</v>
      </c>
      <c r="B64" s="100" t="s">
        <v>117</v>
      </c>
      <c r="C64" s="101">
        <v>45808</v>
      </c>
      <c r="D64" s="103">
        <v>234.48</v>
      </c>
      <c r="E64" s="103">
        <v>3.38</v>
      </c>
      <c r="F64" s="100"/>
    </row>
    <row r="65" spans="1:6" ht="15" customHeight="1" x14ac:dyDescent="0.25">
      <c r="A65" t="str">
        <f t="shared" si="0"/>
        <v>QUALITAS45838</v>
      </c>
      <c r="B65" s="100" t="s">
        <v>117</v>
      </c>
      <c r="C65" s="101">
        <v>45838</v>
      </c>
      <c r="D65" s="103">
        <v>359.81</v>
      </c>
      <c r="E65" s="103">
        <v>15.22</v>
      </c>
      <c r="F65" s="100"/>
    </row>
    <row r="66" spans="1:6" ht="15" customHeight="1" x14ac:dyDescent="0.25">
      <c r="A66" t="str">
        <f t="shared" si="0"/>
        <v>SBS SEGUROS45777</v>
      </c>
      <c r="B66" s="100" t="s">
        <v>96</v>
      </c>
      <c r="C66" s="101">
        <v>45777</v>
      </c>
      <c r="D66" s="103">
        <v>123086.29</v>
      </c>
      <c r="E66" s="103">
        <v>55471.13</v>
      </c>
      <c r="F66" s="100"/>
    </row>
    <row r="67" spans="1:6" ht="15" customHeight="1" x14ac:dyDescent="0.25">
      <c r="A67" t="str">
        <f t="shared" si="0"/>
        <v>SBS SEGUROS45808</v>
      </c>
      <c r="B67" s="100" t="s">
        <v>96</v>
      </c>
      <c r="C67" s="101">
        <v>45808</v>
      </c>
      <c r="D67" s="103">
        <v>125719.39</v>
      </c>
      <c r="E67" s="103">
        <v>55502.93</v>
      </c>
      <c r="F67" s="100"/>
    </row>
    <row r="68" spans="1:6" ht="15" customHeight="1" x14ac:dyDescent="0.25">
      <c r="A68" t="str">
        <f t="shared" si="0"/>
        <v>SBS SEGUROS45838</v>
      </c>
      <c r="B68" s="100" t="s">
        <v>96</v>
      </c>
      <c r="C68" s="101">
        <v>45838</v>
      </c>
      <c r="D68" s="103">
        <v>127198.76</v>
      </c>
      <c r="E68" s="103">
        <v>55125.23</v>
      </c>
      <c r="F68" s="100"/>
    </row>
    <row r="69" spans="1:6" ht="15" customHeight="1" x14ac:dyDescent="0.25">
      <c r="A69" t="str">
        <f t="shared" si="0"/>
        <v>SEGUREXPO45777</v>
      </c>
      <c r="B69" s="100" t="s">
        <v>16</v>
      </c>
      <c r="C69" s="101">
        <v>45777</v>
      </c>
      <c r="D69" s="103">
        <v>6132.28</v>
      </c>
      <c r="E69" s="103">
        <v>6728.47</v>
      </c>
      <c r="F69" s="100"/>
    </row>
    <row r="70" spans="1:6" ht="15" customHeight="1" x14ac:dyDescent="0.25">
      <c r="A70" t="str">
        <f t="shared" si="0"/>
        <v>SEGUREXPO45808</v>
      </c>
      <c r="B70" s="100" t="s">
        <v>16</v>
      </c>
      <c r="C70" s="101">
        <v>45808</v>
      </c>
      <c r="D70" s="103">
        <v>6144.71</v>
      </c>
      <c r="E70" s="103">
        <v>6870.4</v>
      </c>
      <c r="F70" s="100"/>
    </row>
    <row r="71" spans="1:6" ht="15" customHeight="1" x14ac:dyDescent="0.25">
      <c r="A71" t="str">
        <f t="shared" ref="A71:A83" si="1">+B71&amp;C71</f>
        <v>SEGUREXPO45838</v>
      </c>
      <c r="B71" s="100" t="s">
        <v>16</v>
      </c>
      <c r="C71" s="101">
        <v>45838</v>
      </c>
      <c r="D71" s="103">
        <v>6225.17</v>
      </c>
      <c r="E71" s="103">
        <v>6912.5</v>
      </c>
      <c r="F71" s="100"/>
    </row>
    <row r="72" spans="1:6" ht="15" customHeight="1" x14ac:dyDescent="0.25">
      <c r="A72" t="str">
        <f t="shared" si="1"/>
        <v>SOLIDARIA45777</v>
      </c>
      <c r="B72" s="100" t="s">
        <v>17</v>
      </c>
      <c r="C72" s="101">
        <v>45777</v>
      </c>
      <c r="D72" s="103">
        <v>84538.82</v>
      </c>
      <c r="E72" s="103">
        <v>42834.07</v>
      </c>
      <c r="F72" s="100"/>
    </row>
    <row r="73" spans="1:6" ht="15" customHeight="1" x14ac:dyDescent="0.25">
      <c r="A73" t="str">
        <f t="shared" si="1"/>
        <v>SOLIDARIA45808</v>
      </c>
      <c r="B73" s="100" t="s">
        <v>17</v>
      </c>
      <c r="C73" s="101">
        <v>45808</v>
      </c>
      <c r="D73" s="103">
        <v>83492.98</v>
      </c>
      <c r="E73" s="103">
        <v>42555.86</v>
      </c>
      <c r="F73" s="100"/>
    </row>
    <row r="74" spans="1:6" ht="15" customHeight="1" x14ac:dyDescent="0.25">
      <c r="A74" t="str">
        <f t="shared" si="1"/>
        <v>SOLIDARIA45838</v>
      </c>
      <c r="B74" s="100" t="s">
        <v>17</v>
      </c>
      <c r="C74" s="101">
        <v>45838</v>
      </c>
      <c r="D74" s="103">
        <v>83081.37</v>
      </c>
      <c r="E74" s="103">
        <v>42467.71</v>
      </c>
      <c r="F74" s="100"/>
    </row>
    <row r="75" spans="1:6" ht="15" customHeight="1" x14ac:dyDescent="0.25">
      <c r="A75" t="str">
        <f t="shared" si="1"/>
        <v>SOLUNION45777</v>
      </c>
      <c r="B75" s="100" t="s">
        <v>18</v>
      </c>
      <c r="C75" s="101">
        <v>45777</v>
      </c>
      <c r="D75" s="103">
        <v>9606.98</v>
      </c>
      <c r="E75" s="103">
        <v>9725.48</v>
      </c>
      <c r="F75" s="100"/>
    </row>
    <row r="76" spans="1:6" ht="15" customHeight="1" x14ac:dyDescent="0.25">
      <c r="A76" t="str">
        <f t="shared" si="1"/>
        <v>SOLUNION45808</v>
      </c>
      <c r="B76" s="100" t="s">
        <v>18</v>
      </c>
      <c r="C76" s="101">
        <v>45808</v>
      </c>
      <c r="D76" s="103">
        <v>9647.0499999999993</v>
      </c>
      <c r="E76" s="103">
        <v>9876.94</v>
      </c>
      <c r="F76" s="100"/>
    </row>
    <row r="77" spans="1:6" ht="15" customHeight="1" x14ac:dyDescent="0.25">
      <c r="A77" t="str">
        <f t="shared" si="1"/>
        <v>SOLUNION45838</v>
      </c>
      <c r="B77" s="100" t="s">
        <v>18</v>
      </c>
      <c r="C77" s="101">
        <v>45838</v>
      </c>
      <c r="D77" s="103">
        <v>9843.7099999999991</v>
      </c>
      <c r="E77" s="103">
        <v>10138.48</v>
      </c>
      <c r="F77" s="100"/>
    </row>
    <row r="78" spans="1:6" ht="15" customHeight="1" x14ac:dyDescent="0.25">
      <c r="A78" t="str">
        <f t="shared" si="1"/>
        <v>SURAMERICANA45777</v>
      </c>
      <c r="B78" s="100" t="s">
        <v>19</v>
      </c>
      <c r="C78" s="101">
        <v>45777</v>
      </c>
      <c r="D78" s="103">
        <v>400759.03</v>
      </c>
      <c r="E78" s="103">
        <v>301560.69</v>
      </c>
    </row>
    <row r="79" spans="1:6" ht="15" customHeight="1" x14ac:dyDescent="0.25">
      <c r="A79" t="str">
        <f t="shared" si="1"/>
        <v>SURAMERICANA45808</v>
      </c>
      <c r="B79" s="100" t="s">
        <v>19</v>
      </c>
      <c r="C79" s="101">
        <v>45808</v>
      </c>
      <c r="D79" s="103">
        <v>397440.44</v>
      </c>
      <c r="E79" s="103">
        <v>301855.71999999997</v>
      </c>
    </row>
    <row r="80" spans="1:6" ht="15" customHeight="1" x14ac:dyDescent="0.25">
      <c r="A80" t="str">
        <f t="shared" si="1"/>
        <v>SURAMERICANA45838</v>
      </c>
      <c r="B80" s="100" t="s">
        <v>19</v>
      </c>
      <c r="C80" s="101">
        <v>45838</v>
      </c>
      <c r="D80" s="103">
        <v>385892.35</v>
      </c>
      <c r="E80" s="103">
        <v>295441.15000000002</v>
      </c>
    </row>
    <row r="81" spans="1:5" ht="15" customHeight="1" x14ac:dyDescent="0.25">
      <c r="A81" t="str">
        <f t="shared" si="1"/>
        <v>ZURICH45777</v>
      </c>
      <c r="B81" s="100" t="s">
        <v>20</v>
      </c>
      <c r="C81" s="101">
        <v>45777</v>
      </c>
      <c r="D81" s="103">
        <v>55531.89</v>
      </c>
      <c r="E81" s="103">
        <v>24565.9</v>
      </c>
    </row>
    <row r="82" spans="1:5" ht="15" customHeight="1" x14ac:dyDescent="0.25">
      <c r="A82" t="str">
        <f t="shared" si="1"/>
        <v>ZURICH45808</v>
      </c>
      <c r="B82" s="100" t="s">
        <v>20</v>
      </c>
      <c r="C82" s="101">
        <v>45808</v>
      </c>
      <c r="D82" s="103">
        <v>54574.27</v>
      </c>
      <c r="E82" s="103">
        <v>24403.89</v>
      </c>
    </row>
    <row r="83" spans="1:5" ht="15" customHeight="1" x14ac:dyDescent="0.25">
      <c r="A83" t="str">
        <f t="shared" si="1"/>
        <v>ZURICH45838</v>
      </c>
      <c r="B83" s="100" t="s">
        <v>20</v>
      </c>
      <c r="C83" s="101">
        <v>45838</v>
      </c>
      <c r="D83" s="103">
        <v>55698.71</v>
      </c>
      <c r="E83" s="103">
        <v>24746</v>
      </c>
    </row>
    <row r="84" spans="1:5" x14ac:dyDescent="0.25">
      <c r="C84" s="34"/>
    </row>
    <row r="85" spans="1:5" x14ac:dyDescent="0.25">
      <c r="C85" s="34"/>
    </row>
    <row r="86" spans="1:5" x14ac:dyDescent="0.25">
      <c r="C86" s="34"/>
    </row>
    <row r="87" spans="1:5" x14ac:dyDescent="0.25">
      <c r="C87" s="34"/>
    </row>
    <row r="88" spans="1:5" x14ac:dyDescent="0.25">
      <c r="C88" s="34"/>
    </row>
    <row r="89" spans="1:5" x14ac:dyDescent="0.25">
      <c r="C89" s="34"/>
    </row>
    <row r="90" spans="1:5" x14ac:dyDescent="0.25">
      <c r="C90" s="34"/>
    </row>
    <row r="91" spans="1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56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45838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35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05" t="s">
        <v>56</v>
      </c>
      <c r="C5" s="127"/>
      <c r="D5" s="127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8" t="s">
        <v>46</v>
      </c>
      <c r="C6" s="129"/>
      <c r="D6" s="130" t="s">
        <v>47</v>
      </c>
      <c r="E6" s="131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19">
        <f>+IFERROR(VLOOKUP($A7&amp;$C$3,BaseRS_GEN!$A$3:$G$863,4,0),"N.A.")</f>
        <v>32583.23</v>
      </c>
      <c r="C7" s="120"/>
      <c r="D7" s="123">
        <f>+IFERROR(VLOOKUP($A7&amp;$C$3,BaseRS_GEN!$A$3:$G$863,5,0),"N.A.")</f>
        <v>7871.82</v>
      </c>
      <c r="E7" s="124"/>
    </row>
    <row r="8" spans="1:16" ht="24.75" customHeight="1" x14ac:dyDescent="0.2">
      <c r="A8" s="14" t="s">
        <v>93</v>
      </c>
      <c r="B8" s="121">
        <f>+IFERROR(VLOOKUP($A8&amp;$C$3,BaseRS_GEN!$A$3:$G$863,4,0),"N.A.")</f>
        <v>183751.36</v>
      </c>
      <c r="C8" s="122"/>
      <c r="D8" s="125">
        <f>+IFERROR(VLOOKUP($A8&amp;$C$3,BaseRS_GEN!$A$3:$G$863,5,0),"N.A.")</f>
        <v>112867.19</v>
      </c>
      <c r="E8" s="126"/>
    </row>
    <row r="9" spans="1:16" ht="24.75" customHeight="1" x14ac:dyDescent="0.2">
      <c r="A9" s="14" t="s">
        <v>2</v>
      </c>
      <c r="B9" s="121">
        <f>+IFERROR(VLOOKUP($A9&amp;$C$3,BaseRS_GEN!$A$3:$G$863,4,0),"N.A.")</f>
        <v>320785.3</v>
      </c>
      <c r="C9" s="122"/>
      <c r="D9" s="125">
        <f>+IFERROR(VLOOKUP($A9&amp;$C$3,BaseRS_GEN!$A$3:$G$863,5,0),"N.A.")</f>
        <v>197163.75</v>
      </c>
      <c r="E9" s="126"/>
    </row>
    <row r="10" spans="1:16" ht="24.75" customHeight="1" x14ac:dyDescent="0.2">
      <c r="A10" s="14" t="s">
        <v>3</v>
      </c>
      <c r="B10" s="121">
        <f>+IFERROR(VLOOKUP($A10&amp;$C$3,BaseRS_GEN!$A$3:$G$863,4,0),"N.A.")</f>
        <v>28507.16</v>
      </c>
      <c r="C10" s="122"/>
      <c r="D10" s="125">
        <f>+IFERROR(VLOOKUP($A10&amp;$C$3,BaseRS_GEN!$A$3:$G$863,5,0),"N.A.")</f>
        <v>14318.41</v>
      </c>
      <c r="E10" s="126"/>
    </row>
    <row r="11" spans="1:16" ht="24.75" customHeight="1" x14ac:dyDescent="0.2">
      <c r="A11" s="14" t="s">
        <v>4</v>
      </c>
      <c r="B11" s="121">
        <f>+IFERROR(VLOOKUP($A11&amp;$C$3,BaseRS_GEN!$A$3:$G$863,4,0),"N.A.")</f>
        <v>14350.83</v>
      </c>
      <c r="C11" s="122"/>
      <c r="D11" s="125">
        <f>+IFERROR(VLOOKUP($A11&amp;$C$3,BaseRS_GEN!$A$3:$G$863,5,0),"N.A.")</f>
        <v>2402.15</v>
      </c>
      <c r="E11" s="126"/>
    </row>
    <row r="12" spans="1:16" ht="24.75" customHeight="1" x14ac:dyDescent="0.2">
      <c r="A12" s="14" t="s">
        <v>5</v>
      </c>
      <c r="B12" s="121">
        <f>+IFERROR(VLOOKUP($A12&amp;$C$3,BaseRS_GEN!$A$3:$G$863,4,0),"N.A.")</f>
        <v>229080.93</v>
      </c>
      <c r="C12" s="122"/>
      <c r="D12" s="125">
        <f>+IFERROR(VLOOKUP($A12&amp;$C$3,BaseRS_GEN!$A$3:$G$863,5,0),"N.A.")</f>
        <v>178547.61</v>
      </c>
      <c r="E12" s="126"/>
    </row>
    <row r="13" spans="1:16" ht="24.75" customHeight="1" x14ac:dyDescent="0.2">
      <c r="A13" s="14" t="s">
        <v>6</v>
      </c>
      <c r="B13" s="121">
        <f>+IFERROR(VLOOKUP($A13&amp;$C$3,BaseRS_GEN!$A$3:$G$863,4,0),"N.A.")</f>
        <v>224953.76</v>
      </c>
      <c r="C13" s="122"/>
      <c r="D13" s="125">
        <f>+IFERROR(VLOOKUP($A13&amp;$C$3,BaseRS_GEN!$A$3:$G$863,5,0),"N.A.")</f>
        <v>79365.52</v>
      </c>
      <c r="E13" s="126"/>
    </row>
    <row r="14" spans="1:16" ht="24.75" customHeight="1" x14ac:dyDescent="0.2">
      <c r="A14" s="14" t="s">
        <v>7</v>
      </c>
      <c r="B14" s="121">
        <f>+IFERROR(VLOOKUP($A14&amp;$C$3,BaseRS_GEN!$A$3:$G$863,4,0),"N.A.")</f>
        <v>76915.31</v>
      </c>
      <c r="C14" s="122"/>
      <c r="D14" s="125">
        <f>+IFERROR(VLOOKUP($A14&amp;$C$3,BaseRS_GEN!$A$3:$G$863,5,0),"N.A.")</f>
        <v>30079.69</v>
      </c>
      <c r="E14" s="126"/>
    </row>
    <row r="15" spans="1:16" ht="24.75" customHeight="1" x14ac:dyDescent="0.2">
      <c r="A15" s="14" t="s">
        <v>94</v>
      </c>
      <c r="B15" s="121">
        <f>+IFERROR(VLOOKUP($A15&amp;$C$3,BaseRS_GEN!$A$3:$G$863,4,0),"N.A.")</f>
        <v>2013.73</v>
      </c>
      <c r="C15" s="122"/>
      <c r="D15" s="125">
        <f>+IFERROR(VLOOKUP($A15&amp;$C$3,BaseRS_GEN!$A$3:$G$863,5,0),"N.A.")</f>
        <v>2539.9</v>
      </c>
      <c r="E15" s="126"/>
    </row>
    <row r="16" spans="1:16" ht="24.75" customHeight="1" x14ac:dyDescent="0.2">
      <c r="A16" s="14" t="s">
        <v>114</v>
      </c>
      <c r="B16" s="121">
        <f>+IFERROR(VLOOKUP($A16&amp;$C$3,BaseRS_GEN!$A$3:$G$863,4,0),"N.A.")</f>
        <v>8142.1</v>
      </c>
      <c r="C16" s="122"/>
      <c r="D16" s="125">
        <f>+IFERROR(VLOOKUP($A16&amp;$C$3,BaseRS_GEN!$A$3:$G$863,5,0),"N.A.")</f>
        <v>996.86</v>
      </c>
      <c r="E16" s="126"/>
    </row>
    <row r="17" spans="1:5" ht="24.75" customHeight="1" x14ac:dyDescent="0.2">
      <c r="A17" s="14" t="s">
        <v>8</v>
      </c>
      <c r="B17" s="121">
        <f>+IFERROR(VLOOKUP($A17&amp;$C$3,BaseRS_GEN!$A$3:$G$863,4,0),"N.A.")</f>
        <v>20626.72</v>
      </c>
      <c r="C17" s="122"/>
      <c r="D17" s="125">
        <f>+IFERROR(VLOOKUP($A17&amp;$C$3,BaseRS_GEN!$A$3:$G$863,5,0),"N.A.")</f>
        <v>10646.79</v>
      </c>
      <c r="E17" s="126"/>
    </row>
    <row r="18" spans="1:5" ht="24.75" customHeight="1" x14ac:dyDescent="0.2">
      <c r="A18" s="14" t="s">
        <v>9</v>
      </c>
      <c r="B18" s="121">
        <f>+IFERROR(VLOOKUP($A18&amp;$C$3,BaseRS_GEN!$A$3:$G$863,4,0),"N.A.")</f>
        <v>50639.62</v>
      </c>
      <c r="C18" s="122"/>
      <c r="D18" s="125">
        <f>+IFERROR(VLOOKUP($A18&amp;$C$3,BaseRS_GEN!$A$3:$G$863,5,0),"N.A.")</f>
        <v>53995.48</v>
      </c>
      <c r="E18" s="126"/>
    </row>
    <row r="19" spans="1:5" ht="24.75" customHeight="1" x14ac:dyDescent="0.2">
      <c r="A19" s="14" t="s">
        <v>10</v>
      </c>
      <c r="B19" s="121">
        <f>+IFERROR(VLOOKUP($A19&amp;$C$3,BaseRS_GEN!$A$3:$G$863,4,0),"N.A.")</f>
        <v>179327.7</v>
      </c>
      <c r="C19" s="122"/>
      <c r="D19" s="125">
        <f>+IFERROR(VLOOKUP($A19&amp;$C$3,BaseRS_GEN!$A$3:$G$863,5,0),"N.A.")</f>
        <v>160435.6</v>
      </c>
      <c r="E19" s="126"/>
    </row>
    <row r="20" spans="1:5" ht="24.75" customHeight="1" x14ac:dyDescent="0.2">
      <c r="A20" s="14" t="s">
        <v>115</v>
      </c>
      <c r="B20" s="121">
        <f>+IFERROR(VLOOKUP($A20&amp;$C$3,BaseRS_GEN!$A$3:$G$863,4,0),"N.A.")</f>
        <v>1481.03</v>
      </c>
      <c r="C20" s="122"/>
      <c r="D20" s="125">
        <f>+IFERROR(VLOOKUP($A20&amp;$C$3,BaseRS_GEN!$A$3:$G$863,5,0),"N.A.")</f>
        <v>27.35</v>
      </c>
      <c r="E20" s="126"/>
    </row>
    <row r="21" spans="1:5" ht="24.75" customHeight="1" x14ac:dyDescent="0.2">
      <c r="A21" s="14" t="s">
        <v>98</v>
      </c>
      <c r="B21" s="121">
        <f>+IFERROR(VLOOKUP($A21&amp;$C$3,BaseRS_GEN!$A$3:$G$863,4,0),"N.A.")</f>
        <v>206355.34</v>
      </c>
      <c r="C21" s="122"/>
      <c r="D21" s="125">
        <f>+IFERROR(VLOOKUP($A21&amp;$C$3,BaseRS_GEN!$A$3:$G$863,5,0),"N.A.")</f>
        <v>157223.26</v>
      </c>
      <c r="E21" s="126"/>
    </row>
    <row r="22" spans="1:5" ht="24.75" customHeight="1" x14ac:dyDescent="0.2">
      <c r="A22" s="14" t="s">
        <v>11</v>
      </c>
      <c r="B22" s="121">
        <f>+IFERROR(VLOOKUP($A22&amp;$C$3,BaseRS_GEN!$A$3:$G$863,4,0),"N.A.")</f>
        <v>3636.1</v>
      </c>
      <c r="C22" s="122"/>
      <c r="D22" s="125">
        <f>+IFERROR(VLOOKUP($A22&amp;$C$3,BaseRS_GEN!$A$3:$G$863,5,0),"N.A.")</f>
        <v>664.27</v>
      </c>
      <c r="E22" s="126"/>
    </row>
    <row r="23" spans="1:5" ht="24.75" customHeight="1" x14ac:dyDescent="0.2">
      <c r="A23" s="14" t="s">
        <v>12</v>
      </c>
      <c r="B23" s="121">
        <f>+IFERROR(VLOOKUP($A23&amp;$C$3,BaseRS_GEN!$A$3:$G$863,4,0),"N.A.")</f>
        <v>199741.65</v>
      </c>
      <c r="C23" s="122"/>
      <c r="D23" s="125">
        <f>+IFERROR(VLOOKUP($A23&amp;$C$3,BaseRS_GEN!$A$3:$G$863,5,0),"N.A.")</f>
        <v>146039.89000000001</v>
      </c>
      <c r="E23" s="126"/>
    </row>
    <row r="24" spans="1:5" ht="24.75" customHeight="1" x14ac:dyDescent="0.2">
      <c r="A24" s="14" t="s">
        <v>13</v>
      </c>
      <c r="B24" s="121">
        <f>+IFERROR(VLOOKUP($A24&amp;$C$3,BaseRS_GEN!$A$3:$G$863,4,0),"N.A.")</f>
        <v>162876.74</v>
      </c>
      <c r="C24" s="122"/>
      <c r="D24" s="125">
        <f>+IFERROR(VLOOKUP($A24&amp;$C$3,BaseRS_GEN!$A$3:$G$863,5,0),"N.A.")</f>
        <v>99253.68</v>
      </c>
      <c r="E24" s="126"/>
    </row>
    <row r="25" spans="1:5" ht="24.75" customHeight="1" x14ac:dyDescent="0.2">
      <c r="A25" s="14" t="s">
        <v>14</v>
      </c>
      <c r="B25" s="121">
        <f>+IFERROR(VLOOKUP($A25&amp;$C$3,BaseRS_GEN!$A$3:$G$863,4,0),"N.A.")</f>
        <v>14724.27</v>
      </c>
      <c r="C25" s="122"/>
      <c r="D25" s="125">
        <f>+IFERROR(VLOOKUP($A25&amp;$C$3,BaseRS_GEN!$A$3:$G$863,5,0),"N.A.")</f>
        <v>6048.74</v>
      </c>
      <c r="E25" s="126"/>
    </row>
    <row r="26" spans="1:5" ht="24.75" customHeight="1" x14ac:dyDescent="0.2">
      <c r="A26" s="14" t="s">
        <v>15</v>
      </c>
      <c r="B26" s="121">
        <f>+IFERROR(VLOOKUP($A26&amp;$C$3,BaseRS_GEN!$A$3:$G$863,4,0),"N.A.")</f>
        <v>412888.35</v>
      </c>
      <c r="C26" s="122"/>
      <c r="D26" s="125">
        <f>+IFERROR(VLOOKUP($A26&amp;$C$3,BaseRS_GEN!$A$3:$G$863,5,0),"N.A.")</f>
        <v>224321.54</v>
      </c>
      <c r="E26" s="126"/>
    </row>
    <row r="27" spans="1:5" ht="24.75" customHeight="1" x14ac:dyDescent="0.2">
      <c r="A27" s="14" t="s">
        <v>117</v>
      </c>
      <c r="B27" s="121">
        <f>+IFERROR(VLOOKUP($A27&amp;$C$3,BaseRS_GEN!$A$3:$G$863,4,0),"N.A.")</f>
        <v>359.81</v>
      </c>
      <c r="C27" s="122"/>
      <c r="D27" s="125">
        <f>+IFERROR(VLOOKUP($A27&amp;$C$3,BaseRS_GEN!$A$3:$G$863,5,0),"N.A.")</f>
        <v>15.22</v>
      </c>
      <c r="E27" s="126"/>
    </row>
    <row r="28" spans="1:5" ht="24.75" customHeight="1" x14ac:dyDescent="0.2">
      <c r="A28" s="14" t="s">
        <v>96</v>
      </c>
      <c r="B28" s="121">
        <f>+IFERROR(VLOOKUP($A28&amp;$C$3,BaseRS_GEN!$A$3:$G$863,4,0),"N.A.")</f>
        <v>127198.76</v>
      </c>
      <c r="C28" s="122"/>
      <c r="D28" s="125">
        <f>+IFERROR(VLOOKUP($A28&amp;$C$3,BaseRS_GEN!$A$3:$G$863,5,0),"N.A.")</f>
        <v>55125.23</v>
      </c>
      <c r="E28" s="126"/>
    </row>
    <row r="29" spans="1:5" ht="24.75" customHeight="1" x14ac:dyDescent="0.2">
      <c r="A29" s="14" t="s">
        <v>16</v>
      </c>
      <c r="B29" s="121">
        <f>+IFERROR(VLOOKUP($A29&amp;$C$3,BaseRS_GEN!$A$3:$G$863,4,0),"N.A.")</f>
        <v>6225.17</v>
      </c>
      <c r="C29" s="122"/>
      <c r="D29" s="125">
        <f>+IFERROR(VLOOKUP($A29&amp;$C$3,BaseRS_GEN!$A$3:$G$863,5,0),"N.A.")</f>
        <v>6912.5</v>
      </c>
      <c r="E29" s="126"/>
    </row>
    <row r="30" spans="1:5" ht="24.75" customHeight="1" x14ac:dyDescent="0.2">
      <c r="A30" s="14" t="s">
        <v>17</v>
      </c>
      <c r="B30" s="121">
        <f>+IFERROR(VLOOKUP($A30&amp;$C$3,BaseRS_GEN!$A$3:$G$863,4,0),"N.A.")</f>
        <v>83081.37</v>
      </c>
      <c r="C30" s="122"/>
      <c r="D30" s="125">
        <f>+IFERROR(VLOOKUP($A30&amp;$C$3,BaseRS_GEN!$A$3:$G$863,5,0),"N.A.")</f>
        <v>42467.71</v>
      </c>
      <c r="E30" s="126"/>
    </row>
    <row r="31" spans="1:5" ht="24.75" customHeight="1" x14ac:dyDescent="0.2">
      <c r="A31" s="14" t="s">
        <v>18</v>
      </c>
      <c r="B31" s="121">
        <f>+IFERROR(VLOOKUP($A31&amp;$C$3,BaseRS_GEN!$A$3:$G$863,4,0),"N.A.")</f>
        <v>9843.7099999999991</v>
      </c>
      <c r="C31" s="122"/>
      <c r="D31" s="125">
        <f>+IFERROR(VLOOKUP($A31&amp;$C$3,BaseRS_GEN!$A$3:$G$863,5,0),"N.A.")</f>
        <v>10138.48</v>
      </c>
      <c r="E31" s="126"/>
    </row>
    <row r="32" spans="1:5" ht="24.75" customHeight="1" x14ac:dyDescent="0.2">
      <c r="A32" s="14" t="s">
        <v>19</v>
      </c>
      <c r="B32" s="121">
        <f>+IFERROR(VLOOKUP($A32&amp;$C$3,BaseRS_GEN!$A$3:$G$863,4,0),"N.A.")</f>
        <v>385892.35</v>
      </c>
      <c r="C32" s="122"/>
      <c r="D32" s="125">
        <f>+IFERROR(VLOOKUP($A32&amp;$C$3,BaseRS_GEN!$A$3:$G$863,5,0),"N.A.")</f>
        <v>295441.15000000002</v>
      </c>
      <c r="E32" s="126"/>
    </row>
    <row r="33" spans="1:5" s="27" customFormat="1" ht="24.75" customHeight="1" thickBot="1" x14ac:dyDescent="0.25">
      <c r="A33" s="15" t="s">
        <v>20</v>
      </c>
      <c r="B33" s="132">
        <f>+IFERROR(VLOOKUP($A33&amp;$C$3,BaseRS_GEN!$A$3:$G$863,4,0),"N.A.")</f>
        <v>55698.71</v>
      </c>
      <c r="C33" s="133"/>
      <c r="D33" s="125">
        <f>+IFERROR(VLOOKUP($A33&amp;$C$3,BaseRS_GEN!$A$3:$G$863,5,0),"N.A.")</f>
        <v>24746</v>
      </c>
      <c r="E33" s="126"/>
    </row>
    <row r="34" spans="1:5" s="27" customFormat="1" ht="15" thickTop="1" x14ac:dyDescent="0.2">
      <c r="D34" s="32"/>
      <c r="E34" s="32"/>
    </row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7"/>
      <c r="B44" s="27"/>
      <c r="C44" s="27"/>
      <c r="D44" s="27"/>
      <c r="E44" s="27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r5E+qPqAhfdzqTuZv5f5hjJAaja2QwDLEexk7dbKi6+e1c2kjHtJHV/MNvqBRtY5DqrnjLwDwIw9V3cYp1FOhw==" saltValue="hPxDhwpqvP9De6w6bOvSow==" spinCount="100000" sheet="1" objects="1" scenarios="1"/>
  <sortState xmlns:xlrd2="http://schemas.microsoft.com/office/spreadsheetml/2017/richdata2" ref="A7:A33">
    <sortCondition ref="A7:A33"/>
  </sortState>
  <mergeCells count="62">
    <mergeCell ref="D33:E33"/>
    <mergeCell ref="D25:E25"/>
    <mergeCell ref="D26:E26"/>
    <mergeCell ref="D28:E28"/>
    <mergeCell ref="D29:E29"/>
    <mergeCell ref="D30:E30"/>
    <mergeCell ref="D31:E31"/>
    <mergeCell ref="D32:E32"/>
    <mergeCell ref="D27:E27"/>
    <mergeCell ref="D12:E12"/>
    <mergeCell ref="D11:E11"/>
    <mergeCell ref="D10:E10"/>
    <mergeCell ref="D8:E8"/>
    <mergeCell ref="D24:E24"/>
    <mergeCell ref="D23:E23"/>
    <mergeCell ref="D22:E22"/>
    <mergeCell ref="D21:E21"/>
    <mergeCell ref="D19:E19"/>
    <mergeCell ref="D18:E18"/>
    <mergeCell ref="D15:E15"/>
    <mergeCell ref="D14:E14"/>
    <mergeCell ref="D13:E13"/>
    <mergeCell ref="D17:E17"/>
    <mergeCell ref="D16:E16"/>
    <mergeCell ref="D20:E20"/>
    <mergeCell ref="B12:C12"/>
    <mergeCell ref="B13:C13"/>
    <mergeCell ref="B14:C14"/>
    <mergeCell ref="B15:C15"/>
    <mergeCell ref="B18:C18"/>
    <mergeCell ref="B17:C17"/>
    <mergeCell ref="B16:C16"/>
    <mergeCell ref="B19:C19"/>
    <mergeCell ref="B21:C21"/>
    <mergeCell ref="B22:C22"/>
    <mergeCell ref="B23:C23"/>
    <mergeCell ref="B20:C20"/>
    <mergeCell ref="B33:C33"/>
    <mergeCell ref="B24:C24"/>
    <mergeCell ref="B25:C25"/>
    <mergeCell ref="B26:C26"/>
    <mergeCell ref="B28:C28"/>
    <mergeCell ref="B29:C29"/>
    <mergeCell ref="B30:C30"/>
    <mergeCell ref="B31:C31"/>
    <mergeCell ref="B32:C32"/>
    <mergeCell ref="B27:C27"/>
    <mergeCell ref="B1:E1"/>
    <mergeCell ref="B2:E2"/>
    <mergeCell ref="A5:A6"/>
    <mergeCell ref="B5:E5"/>
    <mergeCell ref="B4:E4"/>
    <mergeCell ref="B6:C6"/>
    <mergeCell ref="D6:E6"/>
    <mergeCell ref="B7:C7"/>
    <mergeCell ref="C3:D3"/>
    <mergeCell ref="B8:C8"/>
    <mergeCell ref="B10:C10"/>
    <mergeCell ref="B11:C11"/>
    <mergeCell ref="D7:E7"/>
    <mergeCell ref="D9:E9"/>
    <mergeCell ref="B9:C9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5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66</v>
      </c>
      <c r="E1" s="1" t="s">
        <v>48</v>
      </c>
      <c r="F1" s="1"/>
      <c r="G1" s="1"/>
      <c r="H1" s="1" t="s">
        <v>45</v>
      </c>
      <c r="I1" s="1"/>
    </row>
    <row r="2" spans="1:9" ht="15" customHeight="1" x14ac:dyDescent="0.25">
      <c r="B2" s="1"/>
      <c r="C2" s="1"/>
      <c r="D2" s="1" t="s">
        <v>67</v>
      </c>
      <c r="E2" s="1" t="s">
        <v>46</v>
      </c>
      <c r="F2" s="1" t="s">
        <v>47</v>
      </c>
      <c r="G2" s="1" t="s">
        <v>67</v>
      </c>
      <c r="H2" s="1" t="s">
        <v>46</v>
      </c>
      <c r="I2" s="1" t="s">
        <v>47</v>
      </c>
    </row>
    <row r="3" spans="1:9" ht="15" customHeight="1" x14ac:dyDescent="0.25">
      <c r="A3" t="str">
        <f>+B3&amp;C3</f>
        <v>ALFA VIDA45777</v>
      </c>
      <c r="B3" s="100" t="s">
        <v>21</v>
      </c>
      <c r="C3" s="101">
        <v>45777</v>
      </c>
      <c r="D3" s="103">
        <v>1535626.9</v>
      </c>
      <c r="E3" s="103">
        <v>3290.37</v>
      </c>
      <c r="F3" s="103">
        <v>2265.79</v>
      </c>
      <c r="G3" s="103">
        <v>4143.18</v>
      </c>
      <c r="H3" s="103">
        <v>88063.11</v>
      </c>
      <c r="I3" s="103">
        <v>46449.78</v>
      </c>
    </row>
    <row r="4" spans="1:9" ht="15" customHeight="1" x14ac:dyDescent="0.25">
      <c r="A4" t="str">
        <f t="shared" ref="A4:A65" si="0">+B4&amp;C4</f>
        <v>ALFA VIDA45808</v>
      </c>
      <c r="B4" s="100" t="s">
        <v>21</v>
      </c>
      <c r="C4" s="101">
        <v>45808</v>
      </c>
      <c r="D4" s="103">
        <v>1551213.51</v>
      </c>
      <c r="E4" s="103">
        <v>3313.22</v>
      </c>
      <c r="F4" s="103">
        <v>2558.1799999999998</v>
      </c>
      <c r="G4" s="103">
        <v>4163.3</v>
      </c>
      <c r="H4" s="103">
        <v>88834.25</v>
      </c>
      <c r="I4" s="103">
        <v>46507.02</v>
      </c>
    </row>
    <row r="5" spans="1:9" ht="15" customHeight="1" x14ac:dyDescent="0.25">
      <c r="A5" t="str">
        <f t="shared" si="0"/>
        <v>ALFA VIDA45838</v>
      </c>
      <c r="B5" s="100" t="s">
        <v>21</v>
      </c>
      <c r="C5" s="101">
        <v>45838</v>
      </c>
      <c r="D5" s="103">
        <v>1568238.06</v>
      </c>
      <c r="E5" s="103">
        <v>3289.07</v>
      </c>
      <c r="F5" s="103">
        <v>2609.2199999999998</v>
      </c>
      <c r="G5" s="103">
        <v>4138.08</v>
      </c>
      <c r="H5" s="103">
        <v>90671.25</v>
      </c>
      <c r="I5" s="103">
        <v>46861.94</v>
      </c>
    </row>
    <row r="6" spans="1:9" ht="15" customHeight="1" x14ac:dyDescent="0.25">
      <c r="A6" t="str">
        <f t="shared" si="0"/>
        <v>ALLIANZ VIDA45777</v>
      </c>
      <c r="B6" s="100" t="s">
        <v>95</v>
      </c>
      <c r="C6" s="101">
        <v>45777</v>
      </c>
      <c r="D6" s="103">
        <v>62644.43</v>
      </c>
      <c r="E6" s="103">
        <v>0</v>
      </c>
      <c r="F6" s="103">
        <v>1765.97</v>
      </c>
      <c r="G6" s="103">
        <v>6966.9</v>
      </c>
      <c r="H6" s="103">
        <v>111606.01</v>
      </c>
      <c r="I6" s="103">
        <v>102234.34</v>
      </c>
    </row>
    <row r="7" spans="1:9" ht="15" customHeight="1" x14ac:dyDescent="0.25">
      <c r="A7" t="str">
        <f t="shared" si="0"/>
        <v>ALLIANZ VIDA45808</v>
      </c>
      <c r="B7" s="100" t="s">
        <v>95</v>
      </c>
      <c r="C7" s="101">
        <v>45808</v>
      </c>
      <c r="D7" s="103">
        <v>62173.33</v>
      </c>
      <c r="E7" s="103">
        <v>0</v>
      </c>
      <c r="F7" s="103">
        <v>1739.83</v>
      </c>
      <c r="G7" s="103">
        <v>6985.14</v>
      </c>
      <c r="H7" s="103">
        <v>111785.36</v>
      </c>
      <c r="I7" s="103">
        <v>102620.6</v>
      </c>
    </row>
    <row r="8" spans="1:9" ht="15" customHeight="1" x14ac:dyDescent="0.25">
      <c r="A8" t="str">
        <f t="shared" si="0"/>
        <v>ALLIANZ VIDA45838</v>
      </c>
      <c r="B8" s="100" t="s">
        <v>95</v>
      </c>
      <c r="C8" s="101">
        <v>45838</v>
      </c>
      <c r="D8" s="103">
        <v>62046.11</v>
      </c>
      <c r="E8" s="103">
        <v>0</v>
      </c>
      <c r="F8" s="103">
        <v>1724.51</v>
      </c>
      <c r="G8" s="103">
        <v>6978.79</v>
      </c>
      <c r="H8" s="103">
        <v>113318.27</v>
      </c>
      <c r="I8" s="103">
        <v>103586.29</v>
      </c>
    </row>
    <row r="9" spans="1:9" ht="15" customHeight="1" x14ac:dyDescent="0.25">
      <c r="A9" t="str">
        <f t="shared" si="0"/>
        <v>ANDINA45777</v>
      </c>
      <c r="B9" s="100" t="s">
        <v>116</v>
      </c>
      <c r="C9" s="101">
        <v>45777</v>
      </c>
      <c r="D9" s="103">
        <v>32879.83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5" customHeight="1" x14ac:dyDescent="0.25">
      <c r="A10" t="str">
        <f t="shared" si="0"/>
        <v>ANDINA45808</v>
      </c>
      <c r="B10" s="100" t="s">
        <v>116</v>
      </c>
      <c r="C10" s="101">
        <v>45808</v>
      </c>
      <c r="D10" s="103">
        <v>36707.620000000003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5" customHeight="1" x14ac:dyDescent="0.25">
      <c r="A11" t="str">
        <f t="shared" si="0"/>
        <v>ANDINA45838</v>
      </c>
      <c r="B11" s="100" t="s">
        <v>116</v>
      </c>
      <c r="C11" s="101">
        <v>45838</v>
      </c>
      <c r="D11" s="103">
        <v>41164.44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5" customHeight="1" x14ac:dyDescent="0.25">
      <c r="A12" t="str">
        <f t="shared" si="0"/>
        <v>ASULADO45777</v>
      </c>
      <c r="B12" s="100" t="s">
        <v>113</v>
      </c>
      <c r="C12" s="101">
        <v>45777</v>
      </c>
      <c r="D12" s="103">
        <v>632517.81999999995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5" customHeight="1" x14ac:dyDescent="0.25">
      <c r="A13" t="str">
        <f t="shared" si="0"/>
        <v>ASULADO45808</v>
      </c>
      <c r="B13" s="100" t="s">
        <v>113</v>
      </c>
      <c r="C13" s="101">
        <v>45808</v>
      </c>
      <c r="D13" s="103">
        <v>647321.67000000004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5" customHeight="1" x14ac:dyDescent="0.25">
      <c r="A14" t="str">
        <f t="shared" si="0"/>
        <v>ASULADO45838</v>
      </c>
      <c r="B14" s="100" t="s">
        <v>113</v>
      </c>
      <c r="C14" s="101">
        <v>45838</v>
      </c>
      <c r="D14" s="103">
        <v>657423.57999999996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1:9" ht="15" customHeight="1" x14ac:dyDescent="0.25">
      <c r="A15" t="str">
        <f t="shared" si="0"/>
        <v>AURORA VIDA45777</v>
      </c>
      <c r="B15" s="100" t="s">
        <v>22</v>
      </c>
      <c r="C15" s="101">
        <v>45777</v>
      </c>
      <c r="D15" s="103">
        <v>14.18</v>
      </c>
      <c r="E15" s="103">
        <v>278.93</v>
      </c>
      <c r="F15" s="103">
        <v>0</v>
      </c>
      <c r="G15" s="103">
        <v>676.58</v>
      </c>
      <c r="H15" s="103">
        <v>2594.27</v>
      </c>
      <c r="I15" s="103">
        <v>807.93</v>
      </c>
    </row>
    <row r="16" spans="1:9" ht="15" customHeight="1" x14ac:dyDescent="0.25">
      <c r="A16" t="str">
        <f t="shared" si="0"/>
        <v>AURORA VIDA45808</v>
      </c>
      <c r="B16" s="100" t="s">
        <v>22</v>
      </c>
      <c r="C16" s="101">
        <v>45808</v>
      </c>
      <c r="D16" s="103">
        <v>14.43</v>
      </c>
      <c r="E16" s="103">
        <v>300.77</v>
      </c>
      <c r="F16" s="103">
        <v>0</v>
      </c>
      <c r="G16" s="103">
        <v>627.75</v>
      </c>
      <c r="H16" s="103">
        <v>2699.27</v>
      </c>
      <c r="I16" s="103">
        <v>819.23</v>
      </c>
    </row>
    <row r="17" spans="1:9" ht="15" customHeight="1" x14ac:dyDescent="0.25">
      <c r="A17" t="str">
        <f t="shared" si="0"/>
        <v>AURORA VIDA45838</v>
      </c>
      <c r="B17" s="100" t="s">
        <v>22</v>
      </c>
      <c r="C17" s="101">
        <v>45838</v>
      </c>
      <c r="D17" s="103">
        <v>14.49</v>
      </c>
      <c r="E17" s="103">
        <v>323.16000000000003</v>
      </c>
      <c r="F17" s="103">
        <v>0</v>
      </c>
      <c r="G17" s="103">
        <v>622.85</v>
      </c>
      <c r="H17" s="103">
        <v>2844.65</v>
      </c>
      <c r="I17" s="103">
        <v>848.95</v>
      </c>
    </row>
    <row r="18" spans="1:9" ht="15" customHeight="1" x14ac:dyDescent="0.25">
      <c r="A18" t="str">
        <f t="shared" si="0"/>
        <v>AXA COLPATRIA VIDA45777</v>
      </c>
      <c r="B18" s="100" t="s">
        <v>23</v>
      </c>
      <c r="C18" s="101">
        <v>45777</v>
      </c>
      <c r="D18" s="103">
        <v>23421.58</v>
      </c>
      <c r="E18" s="103">
        <v>130126.63</v>
      </c>
      <c r="F18" s="103">
        <v>97061.86</v>
      </c>
      <c r="G18" s="103">
        <v>78357.8</v>
      </c>
      <c r="H18" s="103">
        <v>48445.99</v>
      </c>
      <c r="I18" s="103">
        <v>18629.23</v>
      </c>
    </row>
    <row r="19" spans="1:9" ht="15" customHeight="1" x14ac:dyDescent="0.25">
      <c r="A19" t="str">
        <f t="shared" si="0"/>
        <v>AXA COLPATRIA VIDA45808</v>
      </c>
      <c r="B19" s="100" t="s">
        <v>23</v>
      </c>
      <c r="C19" s="101">
        <v>45808</v>
      </c>
      <c r="D19" s="103">
        <v>23468.6</v>
      </c>
      <c r="E19" s="103">
        <v>131654.63</v>
      </c>
      <c r="F19" s="103">
        <v>99994.2</v>
      </c>
      <c r="G19" s="103">
        <v>79027.16</v>
      </c>
      <c r="H19" s="103">
        <v>49643.94</v>
      </c>
      <c r="I19" s="103">
        <v>19451.27</v>
      </c>
    </row>
    <row r="20" spans="1:9" ht="15" customHeight="1" x14ac:dyDescent="0.25">
      <c r="A20" t="str">
        <f t="shared" si="0"/>
        <v>AXA COLPATRIA VIDA45838</v>
      </c>
      <c r="B20" s="100" t="s">
        <v>23</v>
      </c>
      <c r="C20" s="101">
        <v>45838</v>
      </c>
      <c r="D20" s="103">
        <v>23435.599999999999</v>
      </c>
      <c r="E20" s="103">
        <v>132642.47</v>
      </c>
      <c r="F20" s="103">
        <v>102255.22</v>
      </c>
      <c r="G20" s="103">
        <v>79767.820000000007</v>
      </c>
      <c r="H20" s="103">
        <v>51439.27</v>
      </c>
      <c r="I20" s="103">
        <v>20339.57</v>
      </c>
    </row>
    <row r="21" spans="1:9" ht="15" customHeight="1" x14ac:dyDescent="0.25">
      <c r="A21" t="str">
        <f t="shared" si="0"/>
        <v>BBVA SEGUROS VIDA45777</v>
      </c>
      <c r="B21" s="100" t="s">
        <v>24</v>
      </c>
      <c r="C21" s="101">
        <v>45777</v>
      </c>
      <c r="D21" s="103">
        <v>78905.33</v>
      </c>
      <c r="E21" s="103">
        <v>0</v>
      </c>
      <c r="F21" s="103">
        <v>917.11</v>
      </c>
      <c r="G21" s="103">
        <v>3405.84</v>
      </c>
      <c r="H21" s="103">
        <v>59876.73</v>
      </c>
      <c r="I21" s="103">
        <v>24758</v>
      </c>
    </row>
    <row r="22" spans="1:9" ht="15" customHeight="1" x14ac:dyDescent="0.25">
      <c r="A22" t="str">
        <f t="shared" si="0"/>
        <v>BBVA SEGUROS VIDA45808</v>
      </c>
      <c r="B22" s="100" t="s">
        <v>24</v>
      </c>
      <c r="C22" s="101">
        <v>45808</v>
      </c>
      <c r="D22" s="103">
        <v>79395.22</v>
      </c>
      <c r="E22" s="103">
        <v>0</v>
      </c>
      <c r="F22" s="103">
        <v>922.92</v>
      </c>
      <c r="G22" s="103">
        <v>3424.81</v>
      </c>
      <c r="H22" s="103">
        <v>62587.62</v>
      </c>
      <c r="I22" s="103">
        <v>25843.24</v>
      </c>
    </row>
    <row r="23" spans="1:9" ht="15" customHeight="1" x14ac:dyDescent="0.25">
      <c r="A23" t="str">
        <f t="shared" si="0"/>
        <v>BBVA SEGUROS VIDA45838</v>
      </c>
      <c r="B23" s="100" t="s">
        <v>24</v>
      </c>
      <c r="C23" s="101">
        <v>45838</v>
      </c>
      <c r="D23" s="103">
        <v>79774.149999999994</v>
      </c>
      <c r="E23" s="103">
        <v>0</v>
      </c>
      <c r="F23" s="103">
        <v>934.48</v>
      </c>
      <c r="G23" s="103">
        <v>3426.5</v>
      </c>
      <c r="H23" s="103">
        <v>61912.27</v>
      </c>
      <c r="I23" s="103">
        <v>25740.42</v>
      </c>
    </row>
    <row r="24" spans="1:9" ht="15" customHeight="1" x14ac:dyDescent="0.25">
      <c r="A24" t="str">
        <f t="shared" si="0"/>
        <v>BMI COLOMBIA45777</v>
      </c>
      <c r="B24" s="100" t="s">
        <v>99</v>
      </c>
      <c r="C24" s="101">
        <v>45777</v>
      </c>
      <c r="D24" s="103">
        <v>5834.84</v>
      </c>
      <c r="E24" s="103">
        <v>0</v>
      </c>
      <c r="F24" s="103">
        <v>0</v>
      </c>
      <c r="G24" s="103">
        <v>0</v>
      </c>
      <c r="H24" s="103">
        <v>3930.87</v>
      </c>
      <c r="I24" s="103">
        <v>1817.27</v>
      </c>
    </row>
    <row r="25" spans="1:9" ht="15" customHeight="1" x14ac:dyDescent="0.25">
      <c r="A25" t="str">
        <f t="shared" si="0"/>
        <v>BMI COLOMBIA45808</v>
      </c>
      <c r="B25" s="100" t="s">
        <v>99</v>
      </c>
      <c r="C25" s="101">
        <v>45808</v>
      </c>
      <c r="D25" s="103">
        <v>5112.8599999999997</v>
      </c>
      <c r="E25" s="103">
        <v>0</v>
      </c>
      <c r="F25" s="103">
        <v>0</v>
      </c>
      <c r="G25" s="103">
        <v>0</v>
      </c>
      <c r="H25" s="103">
        <v>4028.15</v>
      </c>
      <c r="I25" s="103">
        <v>1772.1</v>
      </c>
    </row>
    <row r="26" spans="1:9" ht="15" customHeight="1" x14ac:dyDescent="0.25">
      <c r="A26" t="str">
        <f t="shared" si="0"/>
        <v>BMI COLOMBIA45838</v>
      </c>
      <c r="B26" s="100" t="s">
        <v>99</v>
      </c>
      <c r="C26" s="101">
        <v>45838</v>
      </c>
      <c r="D26" s="103">
        <v>5135.41</v>
      </c>
      <c r="E26" s="103">
        <v>0</v>
      </c>
      <c r="F26" s="103">
        <v>0</v>
      </c>
      <c r="G26" s="103">
        <v>0</v>
      </c>
      <c r="H26" s="103">
        <v>4053.92</v>
      </c>
      <c r="I26" s="103">
        <v>1854.89</v>
      </c>
    </row>
    <row r="27" spans="1:9" ht="15" customHeight="1" x14ac:dyDescent="0.25">
      <c r="A27" t="str">
        <f t="shared" si="0"/>
        <v>BOLIVAR VIDA45777</v>
      </c>
      <c r="B27" s="100" t="s">
        <v>25</v>
      </c>
      <c r="C27" s="101">
        <v>45777</v>
      </c>
      <c r="D27" s="103">
        <v>393013.13</v>
      </c>
      <c r="E27" s="103">
        <v>94252.67</v>
      </c>
      <c r="F27" s="103">
        <v>53536.39</v>
      </c>
      <c r="G27" s="103">
        <v>46743.08</v>
      </c>
      <c r="H27" s="103">
        <v>161823.13</v>
      </c>
      <c r="I27" s="103">
        <v>91360.39</v>
      </c>
    </row>
    <row r="28" spans="1:9" ht="15" customHeight="1" x14ac:dyDescent="0.25">
      <c r="A28" t="str">
        <f t="shared" si="0"/>
        <v>BOLIVAR VIDA45808</v>
      </c>
      <c r="B28" s="100" t="s">
        <v>25</v>
      </c>
      <c r="C28" s="101">
        <v>45808</v>
      </c>
      <c r="D28" s="103">
        <v>398921.89</v>
      </c>
      <c r="E28" s="103">
        <v>95549.67</v>
      </c>
      <c r="F28" s="103">
        <v>55540.89</v>
      </c>
      <c r="G28" s="103">
        <v>47074.32</v>
      </c>
      <c r="H28" s="103">
        <v>162839</v>
      </c>
      <c r="I28" s="103">
        <v>91378.09</v>
      </c>
    </row>
    <row r="29" spans="1:9" ht="15" customHeight="1" x14ac:dyDescent="0.25">
      <c r="A29" t="str">
        <f t="shared" si="0"/>
        <v>BOLIVAR VIDA45838</v>
      </c>
      <c r="B29" s="100" t="s">
        <v>25</v>
      </c>
      <c r="C29" s="101">
        <v>45838</v>
      </c>
      <c r="D29" s="103">
        <v>402590.12</v>
      </c>
      <c r="E29" s="103">
        <v>97171.55</v>
      </c>
      <c r="F29" s="103">
        <v>54874.49</v>
      </c>
      <c r="G29" s="103">
        <v>47404.09</v>
      </c>
      <c r="H29" s="103">
        <v>164616.54</v>
      </c>
      <c r="I29" s="103">
        <v>91125.86</v>
      </c>
    </row>
    <row r="30" spans="1:9" ht="15" customHeight="1" x14ac:dyDescent="0.25">
      <c r="A30" t="str">
        <f t="shared" si="0"/>
        <v>COLMENA ARL45777</v>
      </c>
      <c r="B30" s="100" t="s">
        <v>110</v>
      </c>
      <c r="C30" s="101">
        <v>45777</v>
      </c>
      <c r="D30" s="103">
        <v>0</v>
      </c>
      <c r="E30" s="103">
        <v>100629.25</v>
      </c>
      <c r="F30" s="103">
        <v>43756.34</v>
      </c>
      <c r="G30" s="103">
        <v>53598.16</v>
      </c>
      <c r="H30" s="103">
        <v>0</v>
      </c>
      <c r="I30" s="103">
        <v>0</v>
      </c>
    </row>
    <row r="31" spans="1:9" ht="15" customHeight="1" x14ac:dyDescent="0.25">
      <c r="A31" t="str">
        <f t="shared" si="0"/>
        <v>COLMENA ARL45808</v>
      </c>
      <c r="B31" s="100" t="s">
        <v>110</v>
      </c>
      <c r="C31" s="101">
        <v>45808</v>
      </c>
      <c r="D31" s="103">
        <v>0</v>
      </c>
      <c r="E31" s="103">
        <v>100507.31</v>
      </c>
      <c r="F31" s="103">
        <v>43024.7</v>
      </c>
      <c r="G31" s="103">
        <v>54049.14</v>
      </c>
      <c r="H31" s="103">
        <v>0</v>
      </c>
      <c r="I31" s="103">
        <v>0</v>
      </c>
    </row>
    <row r="32" spans="1:9" ht="15" customHeight="1" x14ac:dyDescent="0.25">
      <c r="A32" t="str">
        <f t="shared" si="0"/>
        <v>COLMENA ARL45838</v>
      </c>
      <c r="B32" s="100" t="s">
        <v>110</v>
      </c>
      <c r="C32" s="101">
        <v>45838</v>
      </c>
      <c r="D32" s="103">
        <v>0</v>
      </c>
      <c r="E32" s="103">
        <v>100753.31</v>
      </c>
      <c r="F32" s="103">
        <v>43405.63</v>
      </c>
      <c r="G32" s="103">
        <v>54389.63</v>
      </c>
      <c r="H32" s="103">
        <v>0</v>
      </c>
      <c r="I32" s="103">
        <v>0</v>
      </c>
    </row>
    <row r="33" spans="1:9" ht="15" customHeight="1" x14ac:dyDescent="0.25">
      <c r="A33" t="str">
        <f t="shared" si="0"/>
        <v>COLMENA VIDA45777</v>
      </c>
      <c r="B33" s="100" t="s">
        <v>111</v>
      </c>
      <c r="C33" s="101">
        <v>45777</v>
      </c>
      <c r="D33" s="103">
        <v>1223.1099999999999</v>
      </c>
      <c r="E33" s="103">
        <v>0</v>
      </c>
      <c r="F33" s="103">
        <v>0</v>
      </c>
      <c r="G33" s="103">
        <v>0</v>
      </c>
      <c r="H33" s="103">
        <v>25397.1</v>
      </c>
      <c r="I33" s="103">
        <v>9383.24</v>
      </c>
    </row>
    <row r="34" spans="1:9" ht="15" customHeight="1" x14ac:dyDescent="0.25">
      <c r="A34" t="str">
        <f t="shared" si="0"/>
        <v>COLMENA VIDA45808</v>
      </c>
      <c r="B34" s="100" t="s">
        <v>111</v>
      </c>
      <c r="C34" s="101">
        <v>45808</v>
      </c>
      <c r="D34" s="103">
        <v>1233.3800000000001</v>
      </c>
      <c r="E34" s="103">
        <v>0</v>
      </c>
      <c r="F34" s="103">
        <v>0</v>
      </c>
      <c r="G34" s="103">
        <v>0</v>
      </c>
      <c r="H34" s="103">
        <v>24992.02</v>
      </c>
      <c r="I34" s="103">
        <v>9274.5400000000009</v>
      </c>
    </row>
    <row r="35" spans="1:9" ht="15" customHeight="1" x14ac:dyDescent="0.25">
      <c r="A35" t="str">
        <f t="shared" si="0"/>
        <v>COLMENA VIDA45838</v>
      </c>
      <c r="B35" s="100" t="s">
        <v>111</v>
      </c>
      <c r="C35" s="101">
        <v>45838</v>
      </c>
      <c r="D35" s="103">
        <v>1239.05</v>
      </c>
      <c r="E35" s="103">
        <v>0</v>
      </c>
      <c r="F35" s="103">
        <v>0</v>
      </c>
      <c r="G35" s="103">
        <v>0</v>
      </c>
      <c r="H35" s="103">
        <v>25439.759999999998</v>
      </c>
      <c r="I35" s="103">
        <v>9260.94</v>
      </c>
    </row>
    <row r="36" spans="1:9" ht="15" customHeight="1" x14ac:dyDescent="0.25">
      <c r="A36" t="str">
        <f t="shared" si="0"/>
        <v>COLSANITAS45777</v>
      </c>
      <c r="B36" s="100" t="s">
        <v>112</v>
      </c>
      <c r="C36" s="101">
        <v>45777</v>
      </c>
      <c r="D36" s="103">
        <v>0</v>
      </c>
      <c r="E36" s="103">
        <v>6096.52</v>
      </c>
      <c r="F36" s="103">
        <v>2198.23</v>
      </c>
      <c r="G36" s="103">
        <v>48.5</v>
      </c>
      <c r="H36" s="103">
        <v>11347.03</v>
      </c>
      <c r="I36" s="103">
        <v>2670.51</v>
      </c>
    </row>
    <row r="37" spans="1:9" ht="15" customHeight="1" x14ac:dyDescent="0.25">
      <c r="A37" t="str">
        <f t="shared" si="0"/>
        <v>COLSANITAS45808</v>
      </c>
      <c r="B37" s="100" t="s">
        <v>112</v>
      </c>
      <c r="C37" s="101">
        <v>45808</v>
      </c>
      <c r="D37" s="103">
        <v>0</v>
      </c>
      <c r="E37" s="103">
        <v>6287.78</v>
      </c>
      <c r="F37" s="103">
        <v>2280.23</v>
      </c>
      <c r="G37" s="103">
        <v>48.61</v>
      </c>
      <c r="H37" s="103">
        <v>11606.91</v>
      </c>
      <c r="I37" s="103">
        <v>2876.61</v>
      </c>
    </row>
    <row r="38" spans="1:9" ht="15" customHeight="1" x14ac:dyDescent="0.25">
      <c r="A38" t="str">
        <f t="shared" si="0"/>
        <v>COLSANITAS45838</v>
      </c>
      <c r="B38" s="100" t="s">
        <v>112</v>
      </c>
      <c r="C38" s="101">
        <v>45838</v>
      </c>
      <c r="D38" s="103">
        <v>0</v>
      </c>
      <c r="E38" s="103">
        <v>6485.58</v>
      </c>
      <c r="F38" s="103">
        <v>2293.1999999999998</v>
      </c>
      <c r="G38" s="103">
        <v>48.74</v>
      </c>
      <c r="H38" s="103">
        <v>12097.44</v>
      </c>
      <c r="I38" s="103">
        <v>3122.23</v>
      </c>
    </row>
    <row r="39" spans="1:9" ht="15" customHeight="1" x14ac:dyDescent="0.25">
      <c r="A39" t="str">
        <f t="shared" si="0"/>
        <v>EQUIDAD VIDA45777</v>
      </c>
      <c r="B39" s="100" t="s">
        <v>26</v>
      </c>
      <c r="C39" s="101">
        <v>45777</v>
      </c>
      <c r="D39" s="103">
        <v>0</v>
      </c>
      <c r="E39" s="103">
        <v>10424.459999999999</v>
      </c>
      <c r="F39" s="103">
        <v>11880.87</v>
      </c>
      <c r="G39" s="103">
        <v>18106.43</v>
      </c>
      <c r="H39" s="103">
        <v>16251.25</v>
      </c>
      <c r="I39" s="103">
        <v>9765.93</v>
      </c>
    </row>
    <row r="40" spans="1:9" ht="15" customHeight="1" x14ac:dyDescent="0.25">
      <c r="A40" t="str">
        <f t="shared" si="0"/>
        <v>EQUIDAD VIDA45808</v>
      </c>
      <c r="B40" s="100" t="s">
        <v>26</v>
      </c>
      <c r="C40" s="101">
        <v>45808</v>
      </c>
      <c r="D40" s="103">
        <v>0</v>
      </c>
      <c r="E40" s="103">
        <v>10476.06</v>
      </c>
      <c r="F40" s="103">
        <v>11959.88</v>
      </c>
      <c r="G40" s="103">
        <v>18145.78</v>
      </c>
      <c r="H40" s="103">
        <v>16352.53</v>
      </c>
      <c r="I40" s="103">
        <v>9786.2099999999991</v>
      </c>
    </row>
    <row r="41" spans="1:9" ht="15" customHeight="1" x14ac:dyDescent="0.25">
      <c r="A41" t="str">
        <f t="shared" si="0"/>
        <v>EQUIDAD VIDA45838</v>
      </c>
      <c r="B41" s="100" t="s">
        <v>26</v>
      </c>
      <c r="C41" s="101">
        <v>45838</v>
      </c>
      <c r="D41" s="103">
        <v>0</v>
      </c>
      <c r="E41" s="103">
        <v>10506.37</v>
      </c>
      <c r="F41" s="103">
        <v>11847.6</v>
      </c>
      <c r="G41" s="103">
        <v>18182.330000000002</v>
      </c>
      <c r="H41" s="103">
        <v>16543.22</v>
      </c>
      <c r="I41" s="103">
        <v>9992.18</v>
      </c>
    </row>
    <row r="42" spans="1:9" ht="15" customHeight="1" x14ac:dyDescent="0.25">
      <c r="A42" t="str">
        <f t="shared" si="0"/>
        <v>ESTADO VIDA45777</v>
      </c>
      <c r="B42" s="100" t="s">
        <v>27</v>
      </c>
      <c r="C42" s="101">
        <v>45777</v>
      </c>
      <c r="D42" s="103">
        <v>1462.69</v>
      </c>
      <c r="E42" s="103">
        <v>0</v>
      </c>
      <c r="F42" s="103">
        <v>238.21</v>
      </c>
      <c r="G42" s="103">
        <v>1525.23</v>
      </c>
      <c r="H42" s="103">
        <v>24306.84</v>
      </c>
      <c r="I42" s="103">
        <v>14014.06</v>
      </c>
    </row>
    <row r="43" spans="1:9" ht="15" customHeight="1" x14ac:dyDescent="0.25">
      <c r="A43" t="str">
        <f t="shared" si="0"/>
        <v>ESTADO VIDA45808</v>
      </c>
      <c r="B43" s="100" t="s">
        <v>27</v>
      </c>
      <c r="C43" s="101">
        <v>45808</v>
      </c>
      <c r="D43" s="103">
        <v>1470.34</v>
      </c>
      <c r="E43" s="103">
        <v>0</v>
      </c>
      <c r="F43" s="103">
        <v>241.41</v>
      </c>
      <c r="G43" s="103">
        <v>1523.26</v>
      </c>
      <c r="H43" s="103">
        <v>24553.06</v>
      </c>
      <c r="I43" s="103">
        <v>14047.45</v>
      </c>
    </row>
    <row r="44" spans="1:9" ht="15" customHeight="1" x14ac:dyDescent="0.25">
      <c r="A44" t="str">
        <f t="shared" si="0"/>
        <v>ESTADO VIDA45838</v>
      </c>
      <c r="B44" s="100" t="s">
        <v>27</v>
      </c>
      <c r="C44" s="101">
        <v>45838</v>
      </c>
      <c r="D44" s="103">
        <v>1480.8</v>
      </c>
      <c r="E44" s="103">
        <v>0</v>
      </c>
      <c r="F44" s="103">
        <v>249.64</v>
      </c>
      <c r="G44" s="103">
        <v>1528.34</v>
      </c>
      <c r="H44" s="103">
        <v>24649.67</v>
      </c>
      <c r="I44" s="103">
        <v>14157.47</v>
      </c>
    </row>
    <row r="45" spans="1:9" ht="15" customHeight="1" x14ac:dyDescent="0.25">
      <c r="A45" t="str">
        <f t="shared" si="0"/>
        <v>GLOBAL45777</v>
      </c>
      <c r="B45" s="100" t="s">
        <v>28</v>
      </c>
      <c r="C45" s="101">
        <v>45777</v>
      </c>
      <c r="D45" s="103">
        <v>227030.29</v>
      </c>
      <c r="E45" s="103">
        <v>0</v>
      </c>
      <c r="F45" s="103">
        <v>75.680000000000007</v>
      </c>
      <c r="G45" s="103">
        <v>375.77</v>
      </c>
      <c r="H45" s="103">
        <v>1458.32</v>
      </c>
      <c r="I45" s="103">
        <v>429.69</v>
      </c>
    </row>
    <row r="46" spans="1:9" ht="15" customHeight="1" x14ac:dyDescent="0.25">
      <c r="A46" t="str">
        <f t="shared" si="0"/>
        <v>GLOBAL45808</v>
      </c>
      <c r="B46" s="100" t="s">
        <v>28</v>
      </c>
      <c r="C46" s="101">
        <v>45808</v>
      </c>
      <c r="D46" s="103">
        <v>228572.76</v>
      </c>
      <c r="E46" s="103">
        <v>0</v>
      </c>
      <c r="F46" s="103">
        <v>75.2</v>
      </c>
      <c r="G46" s="103">
        <v>378.54</v>
      </c>
      <c r="H46" s="103">
        <v>1428.37</v>
      </c>
      <c r="I46" s="103">
        <v>445.34</v>
      </c>
    </row>
    <row r="47" spans="1:9" ht="15" customHeight="1" x14ac:dyDescent="0.25">
      <c r="A47" t="str">
        <f t="shared" si="0"/>
        <v>GLOBAL45838</v>
      </c>
      <c r="B47" s="100" t="s">
        <v>28</v>
      </c>
      <c r="C47" s="101">
        <v>45838</v>
      </c>
      <c r="D47" s="103">
        <v>229020.95</v>
      </c>
      <c r="E47" s="103">
        <v>0</v>
      </c>
      <c r="F47" s="103">
        <v>74.58</v>
      </c>
      <c r="G47" s="103">
        <v>379.57</v>
      </c>
      <c r="H47" s="103">
        <v>1573.14</v>
      </c>
      <c r="I47" s="103">
        <v>456.29</v>
      </c>
    </row>
    <row r="48" spans="1:9" ht="15" customHeight="1" x14ac:dyDescent="0.25">
      <c r="A48" t="str">
        <f t="shared" si="0"/>
        <v>MAPFRE VIDA45777</v>
      </c>
      <c r="B48" s="100" t="s">
        <v>29</v>
      </c>
      <c r="C48" s="101">
        <v>45777</v>
      </c>
      <c r="D48" s="103">
        <v>210333.07</v>
      </c>
      <c r="E48" s="103">
        <v>17.829999999999998</v>
      </c>
      <c r="F48" s="103">
        <v>751.73</v>
      </c>
      <c r="G48" s="103">
        <v>5773.88</v>
      </c>
      <c r="H48" s="103">
        <v>19238.05</v>
      </c>
      <c r="I48" s="103">
        <v>10295.94</v>
      </c>
    </row>
    <row r="49" spans="1:9" ht="15" customHeight="1" x14ac:dyDescent="0.25">
      <c r="A49" t="str">
        <f t="shared" si="0"/>
        <v>MAPFRE VIDA45808</v>
      </c>
      <c r="B49" s="100" t="s">
        <v>29</v>
      </c>
      <c r="C49" s="101">
        <v>45808</v>
      </c>
      <c r="D49" s="103">
        <v>210939.58</v>
      </c>
      <c r="E49" s="103">
        <v>15.29</v>
      </c>
      <c r="F49" s="103">
        <v>696.37</v>
      </c>
      <c r="G49" s="103">
        <v>5791.77</v>
      </c>
      <c r="H49" s="103">
        <v>19132.7</v>
      </c>
      <c r="I49" s="103">
        <v>10277.58</v>
      </c>
    </row>
    <row r="50" spans="1:9" ht="15" customHeight="1" x14ac:dyDescent="0.25">
      <c r="A50" t="str">
        <f t="shared" si="0"/>
        <v>MAPFRE VIDA45838</v>
      </c>
      <c r="B50" s="100" t="s">
        <v>29</v>
      </c>
      <c r="C50" s="101">
        <v>45838</v>
      </c>
      <c r="D50" s="103">
        <v>211660.49</v>
      </c>
      <c r="E50" s="103">
        <v>13.07</v>
      </c>
      <c r="F50" s="103">
        <v>647</v>
      </c>
      <c r="G50" s="103">
        <v>5795.95</v>
      </c>
      <c r="H50" s="103">
        <v>18952.830000000002</v>
      </c>
      <c r="I50" s="103">
        <v>10239.5</v>
      </c>
    </row>
    <row r="51" spans="1:9" ht="15" customHeight="1" x14ac:dyDescent="0.25">
      <c r="A51" t="str">
        <f t="shared" si="0"/>
        <v>METLIFE45777</v>
      </c>
      <c r="B51" s="100" t="s">
        <v>30</v>
      </c>
      <c r="C51" s="101">
        <v>45777</v>
      </c>
      <c r="D51" s="103">
        <v>82299.69</v>
      </c>
      <c r="E51" s="103">
        <v>0</v>
      </c>
      <c r="F51" s="103">
        <v>0</v>
      </c>
      <c r="G51" s="103">
        <v>0</v>
      </c>
      <c r="H51" s="103">
        <v>49997.37</v>
      </c>
      <c r="I51" s="103">
        <v>16994.330000000002</v>
      </c>
    </row>
    <row r="52" spans="1:9" ht="15" customHeight="1" x14ac:dyDescent="0.25">
      <c r="A52" t="str">
        <f t="shared" si="0"/>
        <v>METLIFE45808</v>
      </c>
      <c r="B52" s="100" t="s">
        <v>30</v>
      </c>
      <c r="C52" s="101">
        <v>45808</v>
      </c>
      <c r="D52" s="103">
        <v>83324.66</v>
      </c>
      <c r="E52" s="103">
        <v>0</v>
      </c>
      <c r="F52" s="103">
        <v>0</v>
      </c>
      <c r="G52" s="103">
        <v>0</v>
      </c>
      <c r="H52" s="103">
        <v>49274.22</v>
      </c>
      <c r="I52" s="103">
        <v>17474.55</v>
      </c>
    </row>
    <row r="53" spans="1:9" ht="15" customHeight="1" x14ac:dyDescent="0.25">
      <c r="A53" t="str">
        <f t="shared" si="0"/>
        <v>METLIFE45838</v>
      </c>
      <c r="B53" s="100" t="s">
        <v>30</v>
      </c>
      <c r="C53" s="101">
        <v>45838</v>
      </c>
      <c r="D53" s="103">
        <v>84144.22</v>
      </c>
      <c r="E53" s="103">
        <v>0</v>
      </c>
      <c r="F53" s="103">
        <v>0</v>
      </c>
      <c r="G53" s="103">
        <v>0</v>
      </c>
      <c r="H53" s="103">
        <v>47544.88</v>
      </c>
      <c r="I53" s="103">
        <v>17223.25</v>
      </c>
    </row>
    <row r="54" spans="1:9" ht="15" customHeight="1" x14ac:dyDescent="0.25">
      <c r="A54" t="str">
        <f t="shared" si="0"/>
        <v>PANAMERICAN VIDA45777</v>
      </c>
      <c r="B54" s="100" t="s">
        <v>31</v>
      </c>
      <c r="C54" s="101">
        <v>45777</v>
      </c>
      <c r="D54" s="103">
        <v>1545.43</v>
      </c>
      <c r="E54" s="103">
        <v>0</v>
      </c>
      <c r="F54" s="103">
        <v>0</v>
      </c>
      <c r="G54" s="103">
        <v>0</v>
      </c>
      <c r="H54" s="103">
        <v>44578.86</v>
      </c>
      <c r="I54" s="103">
        <v>15459.03</v>
      </c>
    </row>
    <row r="55" spans="1:9" ht="15" customHeight="1" x14ac:dyDescent="0.25">
      <c r="A55" t="str">
        <f t="shared" si="0"/>
        <v>PANAMERICAN VIDA45808</v>
      </c>
      <c r="B55" s="100" t="s">
        <v>31</v>
      </c>
      <c r="C55" s="101">
        <v>45808</v>
      </c>
      <c r="D55" s="103">
        <v>1571.77</v>
      </c>
      <c r="E55" s="103">
        <v>0</v>
      </c>
      <c r="F55" s="103">
        <v>0</v>
      </c>
      <c r="G55" s="103">
        <v>0</v>
      </c>
      <c r="H55" s="103">
        <v>46451.26</v>
      </c>
      <c r="I55" s="103">
        <v>15642.94</v>
      </c>
    </row>
    <row r="56" spans="1:9" ht="15" customHeight="1" x14ac:dyDescent="0.25">
      <c r="A56" t="str">
        <f t="shared" si="0"/>
        <v>PANAMERICAN VIDA45838</v>
      </c>
      <c r="B56" s="100" t="s">
        <v>31</v>
      </c>
      <c r="C56" s="101">
        <v>45838</v>
      </c>
      <c r="D56" s="103">
        <v>1585.17</v>
      </c>
      <c r="E56" s="103">
        <v>0</v>
      </c>
      <c r="F56" s="103">
        <v>0</v>
      </c>
      <c r="G56" s="103">
        <v>0</v>
      </c>
      <c r="H56" s="103">
        <v>48582.58</v>
      </c>
      <c r="I56" s="103">
        <v>15899.43</v>
      </c>
    </row>
    <row r="57" spans="1:9" ht="15" customHeight="1" x14ac:dyDescent="0.25">
      <c r="A57" t="str">
        <f t="shared" si="0"/>
        <v>POSITIVA45777</v>
      </c>
      <c r="B57" s="100" t="s">
        <v>32</v>
      </c>
      <c r="C57" s="101">
        <v>45777</v>
      </c>
      <c r="D57" s="103">
        <v>99193.77</v>
      </c>
      <c r="E57" s="103">
        <v>182080.09</v>
      </c>
      <c r="F57" s="103">
        <v>147154.01999999999</v>
      </c>
      <c r="G57" s="103">
        <v>146509.85999999999</v>
      </c>
      <c r="H57" s="103">
        <v>41626.06</v>
      </c>
      <c r="I57" s="103">
        <v>34346.06</v>
      </c>
    </row>
    <row r="58" spans="1:9" ht="15" customHeight="1" x14ac:dyDescent="0.25">
      <c r="A58" t="str">
        <f t="shared" si="0"/>
        <v>POSITIVA45808</v>
      </c>
      <c r="B58" s="100" t="s">
        <v>32</v>
      </c>
      <c r="C58" s="101">
        <v>45808</v>
      </c>
      <c r="D58" s="103">
        <v>99267.74</v>
      </c>
      <c r="E58" s="103">
        <v>182603.66</v>
      </c>
      <c r="F58" s="103">
        <v>149724.95000000001</v>
      </c>
      <c r="G58" s="103">
        <v>147460.79999999999</v>
      </c>
      <c r="H58" s="103">
        <v>42049.18</v>
      </c>
      <c r="I58" s="103">
        <v>34562.99</v>
      </c>
    </row>
    <row r="59" spans="1:9" x14ac:dyDescent="0.25">
      <c r="A59" t="str">
        <f t="shared" si="0"/>
        <v>POSITIVA45838</v>
      </c>
      <c r="B59" s="100" t="s">
        <v>32</v>
      </c>
      <c r="C59" s="101">
        <v>45838</v>
      </c>
      <c r="D59" s="103">
        <v>98292.19</v>
      </c>
      <c r="E59" s="103">
        <v>182396.17</v>
      </c>
      <c r="F59" s="103">
        <v>152567.6</v>
      </c>
      <c r="G59" s="103">
        <v>148260.92000000001</v>
      </c>
      <c r="H59" s="103">
        <v>42378.91</v>
      </c>
      <c r="I59" s="103">
        <v>35079.54</v>
      </c>
    </row>
    <row r="60" spans="1:9" x14ac:dyDescent="0.25">
      <c r="A60" t="str">
        <f t="shared" si="0"/>
        <v>SKANDIA45777</v>
      </c>
      <c r="B60" s="100" t="s">
        <v>104</v>
      </c>
      <c r="C60" s="101">
        <v>45777</v>
      </c>
      <c r="D60" s="103">
        <v>67518.69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x14ac:dyDescent="0.25">
      <c r="A61" t="str">
        <f t="shared" si="0"/>
        <v>SKANDIA45808</v>
      </c>
      <c r="B61" s="100" t="s">
        <v>104</v>
      </c>
      <c r="C61" s="101">
        <v>45808</v>
      </c>
      <c r="D61" s="103">
        <v>68852.09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x14ac:dyDescent="0.25">
      <c r="A62" t="str">
        <f t="shared" si="0"/>
        <v>SKANDIA45838</v>
      </c>
      <c r="B62" s="100" t="s">
        <v>104</v>
      </c>
      <c r="C62" s="101">
        <v>45838</v>
      </c>
      <c r="D62" s="103">
        <v>69821.95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x14ac:dyDescent="0.25">
      <c r="A63" t="str">
        <f t="shared" si="0"/>
        <v>SURAMERICANA VIDA45777</v>
      </c>
      <c r="B63" s="100" t="s">
        <v>33</v>
      </c>
      <c r="C63" s="101">
        <v>45777</v>
      </c>
      <c r="D63" s="103">
        <v>234436.52</v>
      </c>
      <c r="E63" s="103">
        <v>297095.57</v>
      </c>
      <c r="F63" s="103">
        <v>201257.84</v>
      </c>
      <c r="G63" s="103">
        <v>184967.21</v>
      </c>
      <c r="H63" s="103">
        <v>776817.74</v>
      </c>
      <c r="I63" s="103">
        <v>562791.18999999994</v>
      </c>
    </row>
    <row r="64" spans="1:9" x14ac:dyDescent="0.25">
      <c r="A64" t="str">
        <f t="shared" si="0"/>
        <v>SURAMERICANA VIDA45808</v>
      </c>
      <c r="B64" s="100" t="s">
        <v>33</v>
      </c>
      <c r="C64" s="101">
        <v>45808</v>
      </c>
      <c r="D64" s="103">
        <v>235402.44</v>
      </c>
      <c r="E64" s="103">
        <v>298299.26</v>
      </c>
      <c r="F64" s="103">
        <v>203053.54</v>
      </c>
      <c r="G64" s="103">
        <v>186346.38</v>
      </c>
      <c r="H64" s="103">
        <v>784920.91</v>
      </c>
      <c r="I64" s="103">
        <v>571576.93000000005</v>
      </c>
    </row>
    <row r="65" spans="1:9" x14ac:dyDescent="0.25">
      <c r="A65" t="str">
        <f t="shared" si="0"/>
        <v>SURAMERICANA VIDA45838</v>
      </c>
      <c r="B65" s="100" t="s">
        <v>33</v>
      </c>
      <c r="C65" s="101">
        <v>45838</v>
      </c>
      <c r="D65" s="103">
        <v>235154.88</v>
      </c>
      <c r="E65" s="103">
        <v>300227.48</v>
      </c>
      <c r="F65" s="103">
        <v>204826.48</v>
      </c>
      <c r="G65" s="103">
        <v>187378.28</v>
      </c>
      <c r="H65" s="103">
        <v>793458.94</v>
      </c>
      <c r="I65" s="103">
        <v>574937.9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45838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3" t="s">
        <v>57</v>
      </c>
      <c r="C5" s="136" t="s">
        <v>48</v>
      </c>
      <c r="D5" s="137"/>
      <c r="E5" s="138"/>
      <c r="F5" s="134" t="s">
        <v>45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58</v>
      </c>
      <c r="C6" s="17" t="s">
        <v>46</v>
      </c>
      <c r="D6" s="17" t="s">
        <v>47</v>
      </c>
      <c r="E6" s="18" t="s">
        <v>58</v>
      </c>
      <c r="F6" s="19" t="s">
        <v>46</v>
      </c>
      <c r="G6" s="20" t="s">
        <v>47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+IFERROR(VLOOKUP($A7&amp;$D$3,BaseRS_VID!$A$3:$I$913,4,0),"N.A.")</f>
        <v>1568238.06</v>
      </c>
      <c r="C7" s="52">
        <f>+IFERROR(VLOOKUP($A7&amp;$D$3,BaseRS_VID!$A$3:$I$913,5,0),"N.A.")</f>
        <v>3289.07</v>
      </c>
      <c r="D7" s="52">
        <f>+IFERROR(VLOOKUP($A7&amp;$D$3,BaseRS_VID!$A$3:$I$913,6,0),"N.A.")</f>
        <v>2609.2199999999998</v>
      </c>
      <c r="E7" s="57">
        <f>+IFERROR(VLOOKUP($A7&amp;$D$3,BaseRS_VID!$A$3:$I$913,7,0),"N.A.")</f>
        <v>4138.08</v>
      </c>
      <c r="F7" s="58">
        <f>+IFERROR(VLOOKUP($A7&amp;$D$3,BaseRS_VID!$A$3:$I$913,8,0),"N.A.")</f>
        <v>90671.25</v>
      </c>
      <c r="G7" s="59">
        <f>+IFERROR(VLOOKUP($A7&amp;$D$3,BaseRS_VID!$A$3:$I$913,9,0),"N.A.")</f>
        <v>46861.94</v>
      </c>
    </row>
    <row r="8" spans="1:18" ht="24.75" customHeight="1" x14ac:dyDescent="0.2">
      <c r="A8" s="66" t="s">
        <v>95</v>
      </c>
      <c r="B8" s="49">
        <f>+IFERROR(VLOOKUP($A8&amp;$D$3,BaseRS_VID!$A$3:$I$913,4,0),"N.A.")</f>
        <v>62046.11</v>
      </c>
      <c r="C8" s="52">
        <f>+IFERROR(VLOOKUP($A8&amp;$D$3,BaseRS_VID!$A$3:$I$913,5,0),"N.A.")</f>
        <v>0</v>
      </c>
      <c r="D8" s="52">
        <f>+IFERROR(VLOOKUP($A8&amp;$D$3,BaseRS_VID!$A$3:$I$913,6,0),"N.A.")</f>
        <v>1724.51</v>
      </c>
      <c r="E8" s="57">
        <f>+IFERROR(VLOOKUP($A8&amp;$D$3,BaseRS_VID!$A$3:$I$913,7,0),"N.A.")</f>
        <v>6978.79</v>
      </c>
      <c r="F8" s="58">
        <f>+IFERROR(VLOOKUP($A8&amp;$D$3,BaseRS_VID!$A$3:$I$913,8,0),"N.A.")</f>
        <v>113318.27</v>
      </c>
      <c r="G8" s="59">
        <f>+IFERROR(VLOOKUP($A8&amp;$D$3,BaseRS_VID!$A$3:$I$913,9,0),"N.A.")</f>
        <v>103586.29</v>
      </c>
    </row>
    <row r="9" spans="1:18" ht="24.75" customHeight="1" x14ac:dyDescent="0.2">
      <c r="A9" s="66" t="s">
        <v>113</v>
      </c>
      <c r="B9" s="49">
        <f>+IFERROR(VLOOKUP($A9&amp;$D$3,BaseRS_VID!$A$3:$I$913,4,0),"N.A.")</f>
        <v>657423.57999999996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66" t="s">
        <v>116</v>
      </c>
      <c r="B10" s="49">
        <f>+IFERROR(VLOOKUP($A10&amp;$D$3,BaseRS_VID!$A$3:$I$913,4,0),"N.A.")</f>
        <v>41164.44</v>
      </c>
      <c r="C10" s="52">
        <f>+IFERROR(VLOOKUP($A10&amp;$D$3,BaseRS_VID!$A$3:$I$913,5,0),"N.A.")</f>
        <v>0</v>
      </c>
      <c r="D10" s="52">
        <f>+IFERROR(VLOOKUP($A10&amp;$D$3,BaseRS_VID!$A$3:$I$913,6,0),"N.A.")</f>
        <v>0</v>
      </c>
      <c r="E10" s="57">
        <f>+IFERROR(VLOOKUP($A10&amp;$D$3,BaseRS_VID!$A$3:$I$913,7,0),"N.A.")</f>
        <v>0</v>
      </c>
      <c r="F10" s="58">
        <f>+IFERROR(VLOOKUP($A10&amp;$D$3,BaseRS_VID!$A$3:$I$913,8,0),"N.A.")</f>
        <v>0</v>
      </c>
      <c r="G10" s="59">
        <f>+IFERROR(VLOOKUP($A10&amp;$D$3,BaseRS_VID!$A$3:$I$913,9,0),"N.A.")</f>
        <v>0</v>
      </c>
    </row>
    <row r="11" spans="1:18" ht="24.75" customHeight="1" x14ac:dyDescent="0.2">
      <c r="A11" s="14" t="s">
        <v>22</v>
      </c>
      <c r="B11" s="49">
        <f>+IFERROR(VLOOKUP($A11&amp;$D$3,BaseRS_VID!$A$3:$I$913,4,0),"N.A.")</f>
        <v>14.49</v>
      </c>
      <c r="C11" s="52">
        <f>+IFERROR(VLOOKUP($A11&amp;$D$3,BaseRS_VID!$A$3:$I$913,5,0),"N.A.")</f>
        <v>323.16000000000003</v>
      </c>
      <c r="D11" s="52">
        <f>+IFERROR(VLOOKUP($A11&amp;$D$3,BaseRS_VID!$A$3:$I$913,6,0),"N.A.")</f>
        <v>0</v>
      </c>
      <c r="E11" s="57">
        <f>+IFERROR(VLOOKUP($A11&amp;$D$3,BaseRS_VID!$A$3:$I$913,7,0),"N.A.")</f>
        <v>622.85</v>
      </c>
      <c r="F11" s="58">
        <f>+IFERROR(VLOOKUP($A11&amp;$D$3,BaseRS_VID!$A$3:$I$913,8,0),"N.A.")</f>
        <v>2844.65</v>
      </c>
      <c r="G11" s="59">
        <f>+IFERROR(VLOOKUP($A11&amp;$D$3,BaseRS_VID!$A$3:$I$913,9,0),"N.A.")</f>
        <v>848.95</v>
      </c>
    </row>
    <row r="12" spans="1:18" ht="24.75" customHeight="1" x14ac:dyDescent="0.2">
      <c r="A12" s="14" t="s">
        <v>23</v>
      </c>
      <c r="B12" s="49">
        <f>+IFERROR(VLOOKUP($A12&amp;$D$3,BaseRS_VID!$A$3:$I$913,4,0),"N.A.")</f>
        <v>23435.599999999999</v>
      </c>
      <c r="C12" s="52">
        <f>+IFERROR(VLOOKUP($A12&amp;$D$3,BaseRS_VID!$A$3:$I$913,5,0),"N.A.")</f>
        <v>132642.47</v>
      </c>
      <c r="D12" s="52">
        <f>+IFERROR(VLOOKUP($A12&amp;$D$3,BaseRS_VID!$A$3:$I$913,6,0),"N.A.")</f>
        <v>102255.22</v>
      </c>
      <c r="E12" s="57">
        <f>+IFERROR(VLOOKUP($A12&amp;$D$3,BaseRS_VID!$A$3:$I$913,7,0),"N.A.")</f>
        <v>79767.820000000007</v>
      </c>
      <c r="F12" s="58">
        <f>+IFERROR(VLOOKUP($A12&amp;$D$3,BaseRS_VID!$A$3:$I$913,8,0),"N.A.")</f>
        <v>51439.27</v>
      </c>
      <c r="G12" s="59">
        <f>+IFERROR(VLOOKUP($A12&amp;$D$3,BaseRS_VID!$A$3:$I$913,9,0),"N.A.")</f>
        <v>20339.57</v>
      </c>
    </row>
    <row r="13" spans="1:18" ht="24.75" customHeight="1" x14ac:dyDescent="0.2">
      <c r="A13" s="14" t="s">
        <v>24</v>
      </c>
      <c r="B13" s="49">
        <f>+IFERROR(VLOOKUP($A13&amp;$D$3,BaseRS_VID!$A$3:$I$913,4,0),"N.A.")</f>
        <v>79774.149999999994</v>
      </c>
      <c r="C13" s="52">
        <f>+IFERROR(VLOOKUP($A13&amp;$D$3,BaseRS_VID!$A$3:$I$913,5,0),"N.A.")</f>
        <v>0</v>
      </c>
      <c r="D13" s="52">
        <f>+IFERROR(VLOOKUP($A13&amp;$D$3,BaseRS_VID!$A$3:$I$913,6,0),"N.A.")</f>
        <v>934.48</v>
      </c>
      <c r="E13" s="57">
        <f>+IFERROR(VLOOKUP($A13&amp;$D$3,BaseRS_VID!$A$3:$I$913,7,0),"N.A.")</f>
        <v>3426.5</v>
      </c>
      <c r="F13" s="58">
        <f>+IFERROR(VLOOKUP($A13&amp;$D$3,BaseRS_VID!$A$3:$I$913,8,0),"N.A.")</f>
        <v>61912.27</v>
      </c>
      <c r="G13" s="59">
        <f>+IFERROR(VLOOKUP($A13&amp;$D$3,BaseRS_VID!$A$3:$I$913,9,0),"N.A.")</f>
        <v>25740.42</v>
      </c>
    </row>
    <row r="14" spans="1:18" ht="24.75" customHeight="1" x14ac:dyDescent="0.2">
      <c r="A14" s="14" t="s">
        <v>99</v>
      </c>
      <c r="B14" s="49">
        <f>+IFERROR(VLOOKUP($A14&amp;$D$3,BaseRS_VID!$A$3:$I$913,4,0),"N.A.")</f>
        <v>5135.41</v>
      </c>
      <c r="C14" s="52">
        <f>+IFERROR(VLOOKUP($A14&amp;$D$3,BaseRS_VID!$A$3:$I$913,5,0),"N.A.")</f>
        <v>0</v>
      </c>
      <c r="D14" s="52">
        <f>+IFERROR(VLOOKUP($A14&amp;$D$3,BaseRS_VID!$A$3:$I$913,6,0),"N.A.")</f>
        <v>0</v>
      </c>
      <c r="E14" s="57">
        <f>+IFERROR(VLOOKUP($A14&amp;$D$3,BaseRS_VID!$A$3:$I$913,7,0),"N.A.")</f>
        <v>0</v>
      </c>
      <c r="F14" s="58">
        <f>+IFERROR(VLOOKUP($A14&amp;$D$3,BaseRS_VID!$A$3:$I$913,8,0),"N.A.")</f>
        <v>4053.92</v>
      </c>
      <c r="G14" s="59">
        <f>+IFERROR(VLOOKUP($A14&amp;$D$3,BaseRS_VID!$A$3:$I$913,9,0),"N.A.")</f>
        <v>1854.89</v>
      </c>
    </row>
    <row r="15" spans="1:18" ht="24.75" customHeight="1" x14ac:dyDescent="0.2">
      <c r="A15" s="14" t="s">
        <v>25</v>
      </c>
      <c r="B15" s="49">
        <f>+IFERROR(VLOOKUP($A15&amp;$D$3,BaseRS_VID!$A$3:$I$913,4,0),"N.A.")</f>
        <v>402590.12</v>
      </c>
      <c r="C15" s="52">
        <f>+IFERROR(VLOOKUP($A15&amp;$D$3,BaseRS_VID!$A$3:$I$913,5,0),"N.A.")</f>
        <v>97171.55</v>
      </c>
      <c r="D15" s="52">
        <f>+IFERROR(VLOOKUP($A15&amp;$D$3,BaseRS_VID!$A$3:$I$913,6,0),"N.A.")</f>
        <v>54874.49</v>
      </c>
      <c r="E15" s="57">
        <f>+IFERROR(VLOOKUP($A15&amp;$D$3,BaseRS_VID!$A$3:$I$913,7,0),"N.A.")</f>
        <v>47404.09</v>
      </c>
      <c r="F15" s="58">
        <f>+IFERROR(VLOOKUP($A15&amp;$D$3,BaseRS_VID!$A$3:$I$913,8,0),"N.A.")</f>
        <v>164616.54</v>
      </c>
      <c r="G15" s="59">
        <f>+IFERROR(VLOOKUP($A15&amp;$D$3,BaseRS_VID!$A$3:$I$913,9,0),"N.A.")</f>
        <v>91125.86</v>
      </c>
    </row>
    <row r="16" spans="1:18" ht="24.75" customHeight="1" x14ac:dyDescent="0.2">
      <c r="A16" s="14" t="s">
        <v>110</v>
      </c>
      <c r="B16" s="49">
        <f>+IFERROR(VLOOKUP($A16&amp;$D$3,BaseRS_VID!$A$3:$I$913,4,0),"N.A.")</f>
        <v>0</v>
      </c>
      <c r="C16" s="52">
        <f>+IFERROR(VLOOKUP($A16&amp;$D$3,BaseRS_VID!$A$3:$I$913,5,0),"N.A.")</f>
        <v>100753.31</v>
      </c>
      <c r="D16" s="52">
        <f>+IFERROR(VLOOKUP($A16&amp;$D$3,BaseRS_VID!$A$3:$I$913,6,0),"N.A.")</f>
        <v>43405.63</v>
      </c>
      <c r="E16" s="57">
        <f>+IFERROR(VLOOKUP($A16&amp;$D$3,BaseRS_VID!$A$3:$I$913,7,0),"N.A.")</f>
        <v>54389.63</v>
      </c>
      <c r="F16" s="58">
        <f>+IFERROR(VLOOKUP($A16&amp;$D$3,BaseRS_VID!$A$3:$I$913,8,0),"N.A.")</f>
        <v>0</v>
      </c>
      <c r="G16" s="59">
        <f>+IFERROR(VLOOKUP($A16&amp;$D$3,BaseRS_VID!$A$3:$I$913,9,0),"N.A.")</f>
        <v>0</v>
      </c>
    </row>
    <row r="17" spans="1:7" ht="24.75" customHeight="1" x14ac:dyDescent="0.2">
      <c r="A17" s="14" t="s">
        <v>111</v>
      </c>
      <c r="B17" s="49">
        <f>+IFERROR(VLOOKUP($A17&amp;$D$3,BaseRS_VID!$A$3:$I$913,4,0),"N.A.")</f>
        <v>1239.05</v>
      </c>
      <c r="C17" s="52">
        <f>+IFERROR(VLOOKUP($A17&amp;$D$3,BaseRS_VID!$A$3:$I$913,5,0),"N.A.")</f>
        <v>0</v>
      </c>
      <c r="D17" s="52">
        <f>+IFERROR(VLOOKUP($A17&amp;$D$3,BaseRS_VID!$A$3:$I$913,6,0),"N.A.")</f>
        <v>0</v>
      </c>
      <c r="E17" s="57">
        <f>+IFERROR(VLOOKUP($A17&amp;$D$3,BaseRS_VID!$A$3:$I$913,7,0),"N.A.")</f>
        <v>0</v>
      </c>
      <c r="F17" s="58">
        <f>+IFERROR(VLOOKUP($A17&amp;$D$3,BaseRS_VID!$A$3:$I$913,8,0),"N.A.")</f>
        <v>25439.759999999998</v>
      </c>
      <c r="G17" s="59">
        <f>+IFERROR(VLOOKUP($A17&amp;$D$3,BaseRS_VID!$A$3:$I$913,9,0),"N.A.")</f>
        <v>9260.94</v>
      </c>
    </row>
    <row r="18" spans="1:7" ht="24.75" customHeight="1" x14ac:dyDescent="0.2">
      <c r="A18" s="14" t="s">
        <v>112</v>
      </c>
      <c r="B18" s="49">
        <f>+IFERROR(VLOOKUP($A18&amp;$D$3,BaseRS_VID!$A$3:$I$913,4,0),"N.A.")</f>
        <v>0</v>
      </c>
      <c r="C18" s="52">
        <f>+IFERROR(VLOOKUP($A18&amp;$D$3,BaseRS_VID!$A$3:$I$913,5,0),"N.A.")</f>
        <v>6485.58</v>
      </c>
      <c r="D18" s="52">
        <f>+IFERROR(VLOOKUP($A18&amp;$D$3,BaseRS_VID!$A$3:$I$913,6,0),"N.A.")</f>
        <v>2293.1999999999998</v>
      </c>
      <c r="E18" s="57">
        <f>+IFERROR(VLOOKUP($A18&amp;$D$3,BaseRS_VID!$A$3:$I$913,7,0),"N.A.")</f>
        <v>48.74</v>
      </c>
      <c r="F18" s="58">
        <f>+IFERROR(VLOOKUP($A18&amp;$D$3,BaseRS_VID!$A$3:$I$913,8,0),"N.A.")</f>
        <v>12097.44</v>
      </c>
      <c r="G18" s="59">
        <f>+IFERROR(VLOOKUP($A18&amp;$D$3,BaseRS_VID!$A$3:$I$913,9,0),"N.A.")</f>
        <v>3122.23</v>
      </c>
    </row>
    <row r="19" spans="1:7" ht="24.75" customHeight="1" x14ac:dyDescent="0.2">
      <c r="A19" s="14" t="s">
        <v>26</v>
      </c>
      <c r="B19" s="49">
        <f>+IFERROR(VLOOKUP($A19&amp;$D$3,BaseRS_VID!$A$3:$I$913,4,0),"N.A.")</f>
        <v>0</v>
      </c>
      <c r="C19" s="52">
        <f>+IFERROR(VLOOKUP($A19&amp;$D$3,BaseRS_VID!$A$3:$I$913,5,0),"N.A.")</f>
        <v>10506.37</v>
      </c>
      <c r="D19" s="52">
        <f>+IFERROR(VLOOKUP($A19&amp;$D$3,BaseRS_VID!$A$3:$I$913,6,0),"N.A.")</f>
        <v>11847.6</v>
      </c>
      <c r="E19" s="57">
        <f>+IFERROR(VLOOKUP($A19&amp;$D$3,BaseRS_VID!$A$3:$I$913,7,0),"N.A.")</f>
        <v>18182.330000000002</v>
      </c>
      <c r="F19" s="58">
        <f>+IFERROR(VLOOKUP($A19&amp;$D$3,BaseRS_VID!$A$3:$I$913,8,0),"N.A.")</f>
        <v>16543.22</v>
      </c>
      <c r="G19" s="59">
        <f>+IFERROR(VLOOKUP($A19&amp;$D$3,BaseRS_VID!$A$3:$I$913,9,0),"N.A.")</f>
        <v>9992.18</v>
      </c>
    </row>
    <row r="20" spans="1:7" ht="24.75" customHeight="1" x14ac:dyDescent="0.2">
      <c r="A20" s="14" t="s">
        <v>27</v>
      </c>
      <c r="B20" s="49">
        <f>+IFERROR(VLOOKUP($A20&amp;$D$3,BaseRS_VID!$A$3:$I$913,4,0),"N.A.")</f>
        <v>1480.8</v>
      </c>
      <c r="C20" s="52">
        <f>+IFERROR(VLOOKUP($A20&amp;$D$3,BaseRS_VID!$A$3:$I$913,5,0),"N.A.")</f>
        <v>0</v>
      </c>
      <c r="D20" s="52">
        <f>+IFERROR(VLOOKUP($A20&amp;$D$3,BaseRS_VID!$A$3:$I$913,6,0),"N.A.")</f>
        <v>249.64</v>
      </c>
      <c r="E20" s="57">
        <f>+IFERROR(VLOOKUP($A20&amp;$D$3,BaseRS_VID!$A$3:$I$913,7,0),"N.A.")</f>
        <v>1528.34</v>
      </c>
      <c r="F20" s="58">
        <f>+IFERROR(VLOOKUP($A20&amp;$D$3,BaseRS_VID!$A$3:$I$913,8,0),"N.A.")</f>
        <v>24649.67</v>
      </c>
      <c r="G20" s="59">
        <f>+IFERROR(VLOOKUP($A20&amp;$D$3,BaseRS_VID!$A$3:$I$913,9,0),"N.A.")</f>
        <v>14157.47</v>
      </c>
    </row>
    <row r="21" spans="1:7" ht="24.75" customHeight="1" x14ac:dyDescent="0.2">
      <c r="A21" s="14" t="s">
        <v>28</v>
      </c>
      <c r="B21" s="49">
        <f>+IFERROR(VLOOKUP($A21&amp;$D$3,BaseRS_VID!$A$3:$I$913,4,0),"N.A.")</f>
        <v>229020.95</v>
      </c>
      <c r="C21" s="52">
        <f>+IFERROR(VLOOKUP($A21&amp;$D$3,BaseRS_VID!$A$3:$I$913,5,0),"N.A.")</f>
        <v>0</v>
      </c>
      <c r="D21" s="52">
        <f>+IFERROR(VLOOKUP($A21&amp;$D$3,BaseRS_VID!$A$3:$I$913,6,0),"N.A.")</f>
        <v>74.58</v>
      </c>
      <c r="E21" s="57">
        <f>+IFERROR(VLOOKUP($A21&amp;$D$3,BaseRS_VID!$A$3:$I$913,7,0),"N.A.")</f>
        <v>379.57</v>
      </c>
      <c r="F21" s="58">
        <f>+IFERROR(VLOOKUP($A21&amp;$D$3,BaseRS_VID!$A$3:$I$913,8,0),"N.A.")</f>
        <v>1573.14</v>
      </c>
      <c r="G21" s="59">
        <f>+IFERROR(VLOOKUP($A21&amp;$D$3,BaseRS_VID!$A$3:$I$913,9,0),"N.A.")</f>
        <v>456.29</v>
      </c>
    </row>
    <row r="22" spans="1:7" ht="24.75" customHeight="1" x14ac:dyDescent="0.2">
      <c r="A22" s="14" t="s">
        <v>29</v>
      </c>
      <c r="B22" s="49">
        <f>+IFERROR(VLOOKUP($A22&amp;$D$3,BaseRS_VID!$A$3:$I$913,4,0),"N.A.")</f>
        <v>211660.49</v>
      </c>
      <c r="C22" s="52">
        <f>+IFERROR(VLOOKUP($A22&amp;$D$3,BaseRS_VID!$A$3:$I$913,5,0),"N.A.")</f>
        <v>13.07</v>
      </c>
      <c r="D22" s="52">
        <f>+IFERROR(VLOOKUP($A22&amp;$D$3,BaseRS_VID!$A$3:$I$913,6,0),"N.A.")</f>
        <v>647</v>
      </c>
      <c r="E22" s="57">
        <f>+IFERROR(VLOOKUP($A22&amp;$D$3,BaseRS_VID!$A$3:$I$913,7,0),"N.A.")</f>
        <v>5795.95</v>
      </c>
      <c r="F22" s="58">
        <f>+IFERROR(VLOOKUP($A22&amp;$D$3,BaseRS_VID!$A$3:$I$913,8,0),"N.A.")</f>
        <v>18952.830000000002</v>
      </c>
      <c r="G22" s="59">
        <f>+IFERROR(VLOOKUP($A22&amp;$D$3,BaseRS_VID!$A$3:$I$913,9,0),"N.A.")</f>
        <v>10239.5</v>
      </c>
    </row>
    <row r="23" spans="1:7" ht="24.75" customHeight="1" x14ac:dyDescent="0.2">
      <c r="A23" s="14" t="s">
        <v>30</v>
      </c>
      <c r="B23" s="49">
        <f>+IFERROR(VLOOKUP($A23&amp;$D$3,BaseRS_VID!$A$3:$I$913,4,0),"N.A.")</f>
        <v>84144.22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47544.88</v>
      </c>
      <c r="G23" s="59">
        <f>+IFERROR(VLOOKUP($A23&amp;$D$3,BaseRS_VID!$A$3:$I$913,9,0),"N.A.")</f>
        <v>17223.25</v>
      </c>
    </row>
    <row r="24" spans="1:7" ht="24.75" customHeight="1" x14ac:dyDescent="0.2">
      <c r="A24" s="14" t="s">
        <v>31</v>
      </c>
      <c r="B24" s="49">
        <f>+IFERROR(VLOOKUP($A24&amp;$D$3,BaseRS_VID!$A$3:$I$913,4,0),"N.A.")</f>
        <v>1585.17</v>
      </c>
      <c r="C24" s="52">
        <f>+IFERROR(VLOOKUP($A24&amp;$D$3,BaseRS_VID!$A$3:$I$913,5,0),"N.A.")</f>
        <v>0</v>
      </c>
      <c r="D24" s="52">
        <f>+IFERROR(VLOOKUP($A24&amp;$D$3,BaseRS_VID!$A$3:$I$913,6,0),"N.A.")</f>
        <v>0</v>
      </c>
      <c r="E24" s="57">
        <f>+IFERROR(VLOOKUP($A24&amp;$D$3,BaseRS_VID!$A$3:$I$913,7,0),"N.A.")</f>
        <v>0</v>
      </c>
      <c r="F24" s="58">
        <f>+IFERROR(VLOOKUP($A24&amp;$D$3,BaseRS_VID!$A$3:$I$913,8,0),"N.A.")</f>
        <v>48582.58</v>
      </c>
      <c r="G24" s="59">
        <f>+IFERROR(VLOOKUP($A24&amp;$D$3,BaseRS_VID!$A$3:$I$913,9,0),"N.A.")</f>
        <v>15899.43</v>
      </c>
    </row>
    <row r="25" spans="1:7" ht="24.75" customHeight="1" x14ac:dyDescent="0.2">
      <c r="A25" s="14" t="s">
        <v>32</v>
      </c>
      <c r="B25" s="49">
        <f>+IFERROR(VLOOKUP($A25&amp;$D$3,BaseRS_VID!$A$3:$I$913,4,0),"N.A.")</f>
        <v>98292.19</v>
      </c>
      <c r="C25" s="52">
        <f>+IFERROR(VLOOKUP($A25&amp;$D$3,BaseRS_VID!$A$3:$I$913,5,0),"N.A.")</f>
        <v>182396.17</v>
      </c>
      <c r="D25" s="52">
        <f>+IFERROR(VLOOKUP($A25&amp;$D$3,BaseRS_VID!$A$3:$I$913,6,0),"N.A.")</f>
        <v>152567.6</v>
      </c>
      <c r="E25" s="57">
        <f>+IFERROR(VLOOKUP($A25&amp;$D$3,BaseRS_VID!$A$3:$I$913,7,0),"N.A.")</f>
        <v>148260.92000000001</v>
      </c>
      <c r="F25" s="58">
        <f>+IFERROR(VLOOKUP($A25&amp;$D$3,BaseRS_VID!$A$3:$I$913,8,0),"N.A.")</f>
        <v>42378.91</v>
      </c>
      <c r="G25" s="59">
        <f>+IFERROR(VLOOKUP($A25&amp;$D$3,BaseRS_VID!$A$3:$I$913,9,0),"N.A.")</f>
        <v>35079.54</v>
      </c>
    </row>
    <row r="26" spans="1:7" ht="24.75" customHeight="1" x14ac:dyDescent="0.2">
      <c r="A26" s="14" t="s">
        <v>104</v>
      </c>
      <c r="B26" s="49">
        <f>+IFERROR(VLOOKUP($A26&amp;$D$3,BaseRS_VID!$A$3:$I$913,4,0),"N.A.")</f>
        <v>69821.95</v>
      </c>
      <c r="C26" s="52">
        <f>+IFERROR(VLOOKUP($A26&amp;$D$3,BaseRS_VID!$A$3:$I$913,5,0),"N.A.")</f>
        <v>0</v>
      </c>
      <c r="D26" s="52">
        <f>+IFERROR(VLOOKUP($A26&amp;$D$3,BaseRS_VID!$A$3:$I$913,6,0),"N.A.")</f>
        <v>0</v>
      </c>
      <c r="E26" s="57">
        <f>+IFERROR(VLOOKUP($A26&amp;$D$3,BaseRS_VID!$A$3:$I$913,7,0),"N.A.")</f>
        <v>0</v>
      </c>
      <c r="F26" s="58">
        <f>+IFERROR(VLOOKUP($A26&amp;$D$3,BaseRS_VID!$A$3:$I$913,8,0),"N.A.")</f>
        <v>0</v>
      </c>
      <c r="G26" s="59">
        <f>+IFERROR(VLOOKUP($A26&amp;$D$3,BaseRS_VID!$A$3:$I$913,9,0),"N.A.")</f>
        <v>0</v>
      </c>
    </row>
    <row r="27" spans="1:7" ht="24.75" customHeight="1" thickBot="1" x14ac:dyDescent="0.25">
      <c r="A27" s="15" t="s">
        <v>33</v>
      </c>
      <c r="B27" s="53">
        <f>+IFERROR(VLOOKUP($A27&amp;$D$3,BaseRS_VID!$A$3:$I$913,4,0),"N.A.")</f>
        <v>235154.88</v>
      </c>
      <c r="C27" s="54">
        <f>+IFERROR(VLOOKUP($A27&amp;$D$3,BaseRS_VID!$A$3:$I$913,5,0),"N.A.")</f>
        <v>300227.48</v>
      </c>
      <c r="D27" s="54">
        <f>+IFERROR(VLOOKUP($A27&amp;$D$3,BaseRS_VID!$A$3:$I$913,6,0),"N.A.")</f>
        <v>204826.48</v>
      </c>
      <c r="E27" s="60">
        <f>+IFERROR(VLOOKUP($A27&amp;$D$3,BaseRS_VID!$A$3:$I$913,7,0),"N.A.")</f>
        <v>187378.28</v>
      </c>
      <c r="F27" s="61">
        <f>+IFERROR(VLOOKUP($A27&amp;$D$3,BaseRS_VID!$A$3:$I$913,8,0),"N.A.")</f>
        <v>793458.94</v>
      </c>
      <c r="G27" s="62">
        <f>+IFERROR(VLOOKUP($A27&amp;$D$3,BaseRS_VID!$A$3:$I$913,9,0),"N.A.")</f>
        <v>574937.9</v>
      </c>
    </row>
    <row r="28" spans="1:7" ht="24.75" customHeight="1" thickTop="1" x14ac:dyDescent="0.2">
      <c r="A28" s="27"/>
      <c r="B28" s="27"/>
      <c r="C28" s="27"/>
      <c r="D28" s="27"/>
      <c r="E28" s="27"/>
      <c r="F28" s="27"/>
      <c r="G28" s="27"/>
    </row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>
      <c r="A39" s="22"/>
      <c r="B39" s="8"/>
      <c r="C39" s="8"/>
      <c r="D39" s="8"/>
      <c r="E39" s="8"/>
      <c r="F39" s="8"/>
      <c r="G39" s="8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8Zrr3oUbAt6F0N8iwgl4k01KuIYK8EMbdbcv4/FWvCyel48//lLypmZi0wS7fcEKlP4h16JcxXqsQuCPMmVvJA==" saltValue="bz01hdaiSZbwxZqeje5Acw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3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49</v>
      </c>
      <c r="E1" s="45" t="s">
        <v>50</v>
      </c>
      <c r="F1" s="45"/>
      <c r="G1" s="45" t="s">
        <v>51</v>
      </c>
      <c r="H1" s="45"/>
      <c r="I1" s="45" t="s">
        <v>52</v>
      </c>
    </row>
    <row r="2" spans="1:10" ht="30" customHeight="1" x14ac:dyDescent="0.25">
      <c r="A2" s="68"/>
      <c r="B2" s="69"/>
      <c r="C2" s="69"/>
      <c r="D2" s="69" t="s">
        <v>53</v>
      </c>
      <c r="E2" s="69" t="s">
        <v>53</v>
      </c>
      <c r="F2" s="69" t="s">
        <v>54</v>
      </c>
      <c r="G2" s="69" t="s">
        <v>53</v>
      </c>
      <c r="H2" s="69" t="s">
        <v>54</v>
      </c>
      <c r="I2" s="69" t="s">
        <v>54</v>
      </c>
    </row>
    <row r="3" spans="1:10" ht="15" customHeight="1" x14ac:dyDescent="0.25">
      <c r="A3" t="str">
        <f>+B3&amp;C3</f>
        <v>ALFA45777</v>
      </c>
      <c r="B3" s="1" t="s">
        <v>1</v>
      </c>
      <c r="C3" s="34">
        <v>45777</v>
      </c>
      <c r="D3" s="77">
        <v>105801.08</v>
      </c>
      <c r="E3" s="77">
        <v>55974.98</v>
      </c>
      <c r="F3" s="77">
        <v>839.62</v>
      </c>
      <c r="G3" s="77">
        <v>155815.13</v>
      </c>
      <c r="H3" s="77">
        <v>4604.1099999999997</v>
      </c>
      <c r="I3" s="21">
        <f>+F3+H3</f>
        <v>5443.73</v>
      </c>
      <c r="J3" s="76"/>
    </row>
    <row r="4" spans="1:10" ht="15" customHeight="1" x14ac:dyDescent="0.25">
      <c r="A4" t="str">
        <f t="shared" ref="A4:A67" si="0">+B4&amp;C4</f>
        <v>ALFA45808</v>
      </c>
      <c r="B4" s="1" t="s">
        <v>1</v>
      </c>
      <c r="C4" s="34">
        <v>45808</v>
      </c>
      <c r="D4" s="77">
        <v>113962.11</v>
      </c>
      <c r="E4" s="77">
        <v>66307.520000000004</v>
      </c>
      <c r="F4" s="77">
        <v>994.61</v>
      </c>
      <c r="G4" s="77">
        <v>161738.96</v>
      </c>
      <c r="H4" s="77">
        <v>4848.84</v>
      </c>
      <c r="I4" s="21">
        <f t="shared" ref="I4:I67" si="1">+F4+H4</f>
        <v>5843.45</v>
      </c>
      <c r="J4" s="76"/>
    </row>
    <row r="5" spans="1:10" ht="15" customHeight="1" x14ac:dyDescent="0.25">
      <c r="A5" t="str">
        <f t="shared" si="0"/>
        <v>ALFA45838</v>
      </c>
      <c r="B5" s="1" t="s">
        <v>1</v>
      </c>
      <c r="C5" s="34">
        <v>45838</v>
      </c>
      <c r="D5" s="77">
        <v>113576.03</v>
      </c>
      <c r="E5" s="77">
        <v>67504.37</v>
      </c>
      <c r="F5" s="77">
        <v>1012.57</v>
      </c>
      <c r="G5" s="77">
        <v>215946.43</v>
      </c>
      <c r="H5" s="77">
        <v>4964.8</v>
      </c>
      <c r="I5" s="21">
        <f t="shared" si="1"/>
        <v>5977.37</v>
      </c>
      <c r="J5" s="76"/>
    </row>
    <row r="6" spans="1:10" ht="15" customHeight="1" x14ac:dyDescent="0.25">
      <c r="A6" t="str">
        <f t="shared" si="0"/>
        <v>ALLIANZ45777</v>
      </c>
      <c r="B6" s="45" t="s">
        <v>93</v>
      </c>
      <c r="C6" s="34">
        <v>45777</v>
      </c>
      <c r="D6" s="77">
        <v>1788371.93</v>
      </c>
      <c r="E6" s="77">
        <v>205178.51</v>
      </c>
      <c r="F6" s="77">
        <v>3077.68</v>
      </c>
      <c r="G6" s="77">
        <v>619234.31000000006</v>
      </c>
      <c r="H6" s="77">
        <v>4348.13</v>
      </c>
      <c r="I6" s="21">
        <f t="shared" si="1"/>
        <v>7425.8099999999995</v>
      </c>
      <c r="J6" s="76"/>
    </row>
    <row r="7" spans="1:10" ht="15" customHeight="1" x14ac:dyDescent="0.25">
      <c r="A7" t="str">
        <f t="shared" si="0"/>
        <v>ALLIANZ45808</v>
      </c>
      <c r="B7" s="45" t="s">
        <v>93</v>
      </c>
      <c r="C7" s="34">
        <v>45808</v>
      </c>
      <c r="D7" s="77">
        <v>1806742.11</v>
      </c>
      <c r="E7" s="77">
        <v>201657.3</v>
      </c>
      <c r="F7" s="77">
        <v>3024.86</v>
      </c>
      <c r="G7" s="77">
        <v>611701.97</v>
      </c>
      <c r="H7" s="77">
        <v>4241.88</v>
      </c>
      <c r="I7" s="21">
        <f t="shared" si="1"/>
        <v>7266.74</v>
      </c>
      <c r="J7" s="76"/>
    </row>
    <row r="8" spans="1:10" ht="15" customHeight="1" x14ac:dyDescent="0.25">
      <c r="A8" t="str">
        <f t="shared" si="0"/>
        <v>ALLIANZ45838</v>
      </c>
      <c r="B8" s="45" t="s">
        <v>93</v>
      </c>
      <c r="C8" s="34">
        <v>45838</v>
      </c>
      <c r="D8" s="77">
        <v>1781667.86</v>
      </c>
      <c r="E8" s="77">
        <v>198735.48</v>
      </c>
      <c r="F8" s="77">
        <v>2981.03</v>
      </c>
      <c r="G8" s="77">
        <v>608031.06000000006</v>
      </c>
      <c r="H8" s="77">
        <v>4517.1499999999996</v>
      </c>
      <c r="I8" s="21">
        <f t="shared" si="1"/>
        <v>7498.18</v>
      </c>
      <c r="J8" s="76"/>
    </row>
    <row r="9" spans="1:10" ht="15" customHeight="1" x14ac:dyDescent="0.25">
      <c r="A9" t="str">
        <f t="shared" si="0"/>
        <v>AXA COLPATRIA45777</v>
      </c>
      <c r="B9" s="45" t="s">
        <v>2</v>
      </c>
      <c r="C9" s="34">
        <v>45777</v>
      </c>
      <c r="D9" s="77">
        <v>2972958.12</v>
      </c>
      <c r="E9" s="77">
        <v>553714.54</v>
      </c>
      <c r="F9" s="77">
        <v>8298.34</v>
      </c>
      <c r="G9" s="77">
        <v>1349801.72</v>
      </c>
      <c r="H9" s="77">
        <v>13209.17</v>
      </c>
      <c r="I9" s="21">
        <f t="shared" si="1"/>
        <v>21507.510000000002</v>
      </c>
      <c r="J9" s="76"/>
    </row>
    <row r="10" spans="1:10" ht="15" customHeight="1" x14ac:dyDescent="0.25">
      <c r="A10" t="str">
        <f t="shared" si="0"/>
        <v>AXA COLPATRIA45808</v>
      </c>
      <c r="B10" s="45" t="s">
        <v>2</v>
      </c>
      <c r="C10" s="34">
        <v>45808</v>
      </c>
      <c r="D10" s="77">
        <v>2800520.39</v>
      </c>
      <c r="E10" s="77">
        <v>624792.54</v>
      </c>
      <c r="F10" s="77">
        <v>9362.49</v>
      </c>
      <c r="G10" s="77">
        <v>1392406.56</v>
      </c>
      <c r="H10" s="77">
        <v>13230.05</v>
      </c>
      <c r="I10" s="21">
        <f t="shared" si="1"/>
        <v>22592.54</v>
      </c>
      <c r="J10" s="76"/>
    </row>
    <row r="11" spans="1:10" ht="15" customHeight="1" x14ac:dyDescent="0.25">
      <c r="A11" t="str">
        <f t="shared" si="0"/>
        <v>AXA COLPATRIA45838</v>
      </c>
      <c r="B11" s="45" t="s">
        <v>2</v>
      </c>
      <c r="C11" s="34">
        <v>45838</v>
      </c>
      <c r="D11" s="77">
        <v>2762537.95</v>
      </c>
      <c r="E11" s="77">
        <v>616753.19999999995</v>
      </c>
      <c r="F11" s="77">
        <v>9244.5</v>
      </c>
      <c r="G11" s="77">
        <v>1395734.5</v>
      </c>
      <c r="H11" s="77">
        <v>12410.49</v>
      </c>
      <c r="I11" s="21">
        <f t="shared" si="1"/>
        <v>21654.989999999998</v>
      </c>
      <c r="J11" s="76"/>
    </row>
    <row r="12" spans="1:10" ht="15" customHeight="1" x14ac:dyDescent="0.25">
      <c r="A12" t="str">
        <f t="shared" si="0"/>
        <v>BBVA SEGUROS45777</v>
      </c>
      <c r="B12" s="45" t="s">
        <v>3</v>
      </c>
      <c r="C12" s="34">
        <v>45777</v>
      </c>
      <c r="D12" s="77">
        <v>432486.59</v>
      </c>
      <c r="E12" s="77">
        <v>82957.33</v>
      </c>
      <c r="F12" s="77">
        <v>1244.3599999999999</v>
      </c>
      <c r="G12" s="77">
        <v>197866.56</v>
      </c>
      <c r="H12" s="77">
        <v>5673.85</v>
      </c>
      <c r="I12" s="21">
        <f t="shared" si="1"/>
        <v>6918.21</v>
      </c>
      <c r="J12" s="76"/>
    </row>
    <row r="13" spans="1:10" ht="15" customHeight="1" x14ac:dyDescent="0.25">
      <c r="A13" t="str">
        <f t="shared" si="0"/>
        <v>BBVA SEGUROS45808</v>
      </c>
      <c r="B13" s="45" t="s">
        <v>3</v>
      </c>
      <c r="C13" s="34">
        <v>45808</v>
      </c>
      <c r="D13" s="77">
        <v>423060.76</v>
      </c>
      <c r="E13" s="77">
        <v>86940.3</v>
      </c>
      <c r="F13" s="77">
        <v>1304.0999999999999</v>
      </c>
      <c r="G13" s="77">
        <v>209100.05</v>
      </c>
      <c r="H13" s="77">
        <v>6048.51</v>
      </c>
      <c r="I13" s="21">
        <f t="shared" si="1"/>
        <v>7352.6100000000006</v>
      </c>
      <c r="J13" s="76"/>
    </row>
    <row r="14" spans="1:10" ht="15" customHeight="1" x14ac:dyDescent="0.25">
      <c r="A14" t="str">
        <f t="shared" si="0"/>
        <v>BBVA SEGUROS45838</v>
      </c>
      <c r="B14" s="45" t="s">
        <v>3</v>
      </c>
      <c r="C14" s="34">
        <v>45838</v>
      </c>
      <c r="D14" s="77">
        <v>431502.01</v>
      </c>
      <c r="E14" s="77">
        <v>85614.92</v>
      </c>
      <c r="F14" s="77">
        <v>1284.22</v>
      </c>
      <c r="G14" s="77">
        <v>229645.21</v>
      </c>
      <c r="H14" s="77">
        <v>6196.91</v>
      </c>
      <c r="I14" s="21">
        <f t="shared" si="1"/>
        <v>7481.13</v>
      </c>
      <c r="J14" s="76"/>
    </row>
    <row r="15" spans="1:10" ht="15" customHeight="1" x14ac:dyDescent="0.25">
      <c r="A15" t="str">
        <f t="shared" si="0"/>
        <v>BERKLEY45777</v>
      </c>
      <c r="B15" s="45" t="s">
        <v>4</v>
      </c>
      <c r="C15" s="34">
        <v>45777</v>
      </c>
      <c r="D15" s="77">
        <v>206837.41</v>
      </c>
      <c r="E15" s="77">
        <v>1418.72</v>
      </c>
      <c r="F15" s="77">
        <v>21.28</v>
      </c>
      <c r="G15" s="77">
        <v>250283.26</v>
      </c>
      <c r="H15" s="77">
        <v>387.92</v>
      </c>
      <c r="I15" s="21">
        <f t="shared" si="1"/>
        <v>409.20000000000005</v>
      </c>
      <c r="J15" s="76"/>
    </row>
    <row r="16" spans="1:10" ht="15" customHeight="1" x14ac:dyDescent="0.25">
      <c r="A16" t="str">
        <f t="shared" si="0"/>
        <v>BERKLEY45808</v>
      </c>
      <c r="B16" s="45" t="s">
        <v>4</v>
      </c>
      <c r="C16" s="34">
        <v>45808</v>
      </c>
      <c r="D16" s="77">
        <v>204626.22</v>
      </c>
      <c r="E16" s="77">
        <v>1201.52</v>
      </c>
      <c r="F16" s="77">
        <v>18.02</v>
      </c>
      <c r="G16" s="77">
        <v>256766.74</v>
      </c>
      <c r="H16" s="77">
        <v>981.61</v>
      </c>
      <c r="I16" s="21">
        <f t="shared" si="1"/>
        <v>999.63</v>
      </c>
      <c r="J16" s="76"/>
    </row>
    <row r="17" spans="1:10" ht="15" customHeight="1" x14ac:dyDescent="0.25">
      <c r="A17" t="str">
        <f t="shared" si="0"/>
        <v>BERKLEY45838</v>
      </c>
      <c r="B17" s="45" t="s">
        <v>4</v>
      </c>
      <c r="C17" s="34">
        <v>45838</v>
      </c>
      <c r="D17" s="77">
        <v>202441.21</v>
      </c>
      <c r="E17" s="77">
        <v>1141.04</v>
      </c>
      <c r="F17" s="77">
        <v>17.12</v>
      </c>
      <c r="G17" s="77">
        <v>260351.7</v>
      </c>
      <c r="H17" s="77">
        <v>1035.52</v>
      </c>
      <c r="I17" s="21">
        <f t="shared" si="1"/>
        <v>1052.6399999999999</v>
      </c>
      <c r="J17" s="76"/>
    </row>
    <row r="18" spans="1:10" ht="15" customHeight="1" x14ac:dyDescent="0.25">
      <c r="A18" t="str">
        <f t="shared" si="0"/>
        <v>BOLIVAR45777</v>
      </c>
      <c r="B18" s="45" t="s">
        <v>5</v>
      </c>
      <c r="C18" s="34">
        <v>45777</v>
      </c>
      <c r="D18" s="77">
        <v>1359301.72</v>
      </c>
      <c r="E18" s="77">
        <v>250808.77</v>
      </c>
      <c r="F18" s="77">
        <v>3762.13</v>
      </c>
      <c r="G18" s="77">
        <v>1767444.22</v>
      </c>
      <c r="H18" s="77">
        <v>13294.17</v>
      </c>
      <c r="I18" s="21">
        <f t="shared" si="1"/>
        <v>17056.3</v>
      </c>
      <c r="J18" s="76"/>
    </row>
    <row r="19" spans="1:10" ht="15" customHeight="1" x14ac:dyDescent="0.25">
      <c r="A19" t="str">
        <f t="shared" si="0"/>
        <v>BOLIVAR45808</v>
      </c>
      <c r="B19" s="45" t="s">
        <v>5</v>
      </c>
      <c r="C19" s="34">
        <v>45808</v>
      </c>
      <c r="D19" s="77">
        <v>1461803.05</v>
      </c>
      <c r="E19" s="77">
        <v>252454.1</v>
      </c>
      <c r="F19" s="77">
        <v>3786.81</v>
      </c>
      <c r="G19" s="77">
        <v>1907446.14</v>
      </c>
      <c r="H19" s="77">
        <v>21292.83</v>
      </c>
      <c r="I19" s="21">
        <f t="shared" si="1"/>
        <v>25079.640000000003</v>
      </c>
      <c r="J19" s="76"/>
    </row>
    <row r="20" spans="1:10" ht="15" customHeight="1" x14ac:dyDescent="0.25">
      <c r="A20" t="str">
        <f t="shared" si="0"/>
        <v>BOLIVAR45838</v>
      </c>
      <c r="B20" s="45" t="s">
        <v>5</v>
      </c>
      <c r="C20" s="34">
        <v>45838</v>
      </c>
      <c r="D20" s="77">
        <v>1425433.05</v>
      </c>
      <c r="E20" s="77">
        <v>250232.75</v>
      </c>
      <c r="F20" s="77">
        <v>3753.49</v>
      </c>
      <c r="G20" s="77">
        <v>1883233.54</v>
      </c>
      <c r="H20" s="77">
        <v>18505.05</v>
      </c>
      <c r="I20" s="21">
        <f t="shared" si="1"/>
        <v>22258.54</v>
      </c>
      <c r="J20" s="76"/>
    </row>
    <row r="21" spans="1:10" ht="15" customHeight="1" x14ac:dyDescent="0.25">
      <c r="A21" t="str">
        <f t="shared" si="0"/>
        <v>CARDIF45777</v>
      </c>
      <c r="B21" s="45" t="s">
        <v>6</v>
      </c>
      <c r="C21" s="34">
        <v>45777</v>
      </c>
      <c r="D21" s="77">
        <v>577758.81000000006</v>
      </c>
      <c r="E21" s="77">
        <v>155994.92000000001</v>
      </c>
      <c r="F21" s="77">
        <v>2339.92</v>
      </c>
      <c r="G21" s="77">
        <v>166692.76999999999</v>
      </c>
      <c r="H21" s="77">
        <v>6984.23</v>
      </c>
      <c r="I21" s="21">
        <f t="shared" si="1"/>
        <v>9324.15</v>
      </c>
      <c r="J21" s="76"/>
    </row>
    <row r="22" spans="1:10" ht="15" customHeight="1" x14ac:dyDescent="0.25">
      <c r="A22" t="str">
        <f t="shared" si="0"/>
        <v>CARDIF45808</v>
      </c>
      <c r="B22" s="45" t="s">
        <v>6</v>
      </c>
      <c r="C22" s="34">
        <v>45808</v>
      </c>
      <c r="D22" s="77">
        <v>551320.99</v>
      </c>
      <c r="E22" s="77">
        <v>145333.84</v>
      </c>
      <c r="F22" s="77">
        <v>2180.0100000000002</v>
      </c>
      <c r="G22" s="77">
        <v>161157.82999999999</v>
      </c>
      <c r="H22" s="77">
        <v>7171.48</v>
      </c>
      <c r="I22" s="21">
        <f t="shared" si="1"/>
        <v>9351.49</v>
      </c>
      <c r="J22" s="76"/>
    </row>
    <row r="23" spans="1:10" ht="15" customHeight="1" x14ac:dyDescent="0.25">
      <c r="A23" t="str">
        <f t="shared" si="0"/>
        <v>CARDIF45838</v>
      </c>
      <c r="B23" s="45" t="s">
        <v>6</v>
      </c>
      <c r="C23" s="34">
        <v>45838</v>
      </c>
      <c r="D23" s="77">
        <v>569038.69999999995</v>
      </c>
      <c r="E23" s="77">
        <v>143880.39000000001</v>
      </c>
      <c r="F23" s="77">
        <v>2158.21</v>
      </c>
      <c r="G23" s="77">
        <v>161493.51</v>
      </c>
      <c r="H23" s="77">
        <v>7178.34</v>
      </c>
      <c r="I23" s="21">
        <f t="shared" si="1"/>
        <v>9336.5499999999993</v>
      </c>
      <c r="J23" s="76"/>
    </row>
    <row r="24" spans="1:10" ht="15" customHeight="1" x14ac:dyDescent="0.25">
      <c r="A24" t="str">
        <f t="shared" si="0"/>
        <v>CHUBB45777</v>
      </c>
      <c r="B24" s="45" t="s">
        <v>7</v>
      </c>
      <c r="C24" s="34">
        <v>45777</v>
      </c>
      <c r="D24" s="77">
        <v>636003.30000000005</v>
      </c>
      <c r="E24" s="77">
        <v>629175.52</v>
      </c>
      <c r="F24" s="77">
        <v>9437.6299999999992</v>
      </c>
      <c r="G24" s="77">
        <v>442659.51</v>
      </c>
      <c r="H24" s="77">
        <v>4171.3100000000004</v>
      </c>
      <c r="I24" s="21">
        <f t="shared" si="1"/>
        <v>13608.939999999999</v>
      </c>
      <c r="J24" s="76"/>
    </row>
    <row r="25" spans="1:10" ht="15" customHeight="1" x14ac:dyDescent="0.25">
      <c r="A25" t="str">
        <f t="shared" si="0"/>
        <v>CHUBB45808</v>
      </c>
      <c r="B25" s="45" t="s">
        <v>7</v>
      </c>
      <c r="C25" s="34">
        <v>45808</v>
      </c>
      <c r="D25" s="77">
        <v>656933.34</v>
      </c>
      <c r="E25" s="77">
        <v>620356.77</v>
      </c>
      <c r="F25" s="77">
        <v>9305.35</v>
      </c>
      <c r="G25" s="77">
        <v>487696.48</v>
      </c>
      <c r="H25" s="77">
        <v>7616.28</v>
      </c>
      <c r="I25" s="21">
        <f t="shared" si="1"/>
        <v>16921.63</v>
      </c>
      <c r="J25" s="76"/>
    </row>
    <row r="26" spans="1:10" ht="15" customHeight="1" x14ac:dyDescent="0.25">
      <c r="A26" t="str">
        <f t="shared" si="0"/>
        <v>CHUBB45838</v>
      </c>
      <c r="B26" s="45" t="s">
        <v>7</v>
      </c>
      <c r="C26" s="34">
        <v>45838</v>
      </c>
      <c r="D26" s="77">
        <v>656387.05000000005</v>
      </c>
      <c r="E26" s="77">
        <v>615161.73</v>
      </c>
      <c r="F26" s="77">
        <v>9227.43</v>
      </c>
      <c r="G26" s="77">
        <v>473975</v>
      </c>
      <c r="H26" s="77">
        <v>6473.04</v>
      </c>
      <c r="I26" s="21">
        <f t="shared" si="1"/>
        <v>15700.470000000001</v>
      </c>
      <c r="J26" s="76"/>
    </row>
    <row r="27" spans="1:10" ht="15" customHeight="1" x14ac:dyDescent="0.25">
      <c r="A27" t="str">
        <f t="shared" si="0"/>
        <v>COFACE45777</v>
      </c>
      <c r="B27" s="45" t="s">
        <v>94</v>
      </c>
      <c r="C27" s="34">
        <v>45777</v>
      </c>
      <c r="D27" s="77">
        <v>23663.18</v>
      </c>
      <c r="E27" s="77">
        <v>2301.81</v>
      </c>
      <c r="F27" s="77">
        <v>34.53</v>
      </c>
      <c r="G27" s="77">
        <v>33667.360000000001</v>
      </c>
      <c r="H27" s="77">
        <v>557.27</v>
      </c>
      <c r="I27" s="21">
        <f t="shared" si="1"/>
        <v>591.79999999999995</v>
      </c>
      <c r="J27" s="76"/>
    </row>
    <row r="28" spans="1:10" ht="15" customHeight="1" x14ac:dyDescent="0.25">
      <c r="A28" t="str">
        <f t="shared" si="0"/>
        <v>COFACE45808</v>
      </c>
      <c r="B28" s="45" t="s">
        <v>94</v>
      </c>
      <c r="C28" s="34">
        <v>45808</v>
      </c>
      <c r="D28" s="77">
        <v>24505.02</v>
      </c>
      <c r="E28" s="77">
        <v>1639.29</v>
      </c>
      <c r="F28" s="77">
        <v>24.59</v>
      </c>
      <c r="G28" s="77">
        <v>31426.58</v>
      </c>
      <c r="H28" s="77">
        <v>371.83</v>
      </c>
      <c r="I28" s="21">
        <f t="shared" si="1"/>
        <v>396.41999999999996</v>
      </c>
      <c r="J28" s="76"/>
    </row>
    <row r="29" spans="1:10" ht="15" customHeight="1" x14ac:dyDescent="0.25">
      <c r="A29" t="str">
        <f t="shared" si="0"/>
        <v>COFACE45838</v>
      </c>
      <c r="B29" s="45" t="s">
        <v>94</v>
      </c>
      <c r="C29" s="34">
        <v>45838</v>
      </c>
      <c r="D29" s="77">
        <v>23596.61</v>
      </c>
      <c r="E29" s="77">
        <v>1687.79</v>
      </c>
      <c r="F29" s="77">
        <v>25.32</v>
      </c>
      <c r="G29" s="77">
        <v>19622.79</v>
      </c>
      <c r="H29" s="77">
        <v>347.27</v>
      </c>
      <c r="I29" s="21">
        <f t="shared" si="1"/>
        <v>372.59</v>
      </c>
      <c r="J29" s="76"/>
    </row>
    <row r="30" spans="1:10" ht="15" customHeight="1" x14ac:dyDescent="0.25">
      <c r="A30" t="str">
        <f t="shared" si="0"/>
        <v>COLMENA45777</v>
      </c>
      <c r="B30" s="1" t="s">
        <v>114</v>
      </c>
      <c r="C30" s="34">
        <v>45777</v>
      </c>
      <c r="D30" s="77">
        <v>36175.339999999997</v>
      </c>
      <c r="E30" s="77">
        <v>5085.3900000000003</v>
      </c>
      <c r="F30" s="77">
        <v>76.28</v>
      </c>
      <c r="G30" s="77">
        <v>92275.87</v>
      </c>
      <c r="H30" s="77">
        <v>3485.57</v>
      </c>
      <c r="I30" s="21">
        <f t="shared" si="1"/>
        <v>3561.8500000000004</v>
      </c>
      <c r="J30" s="76"/>
    </row>
    <row r="31" spans="1:10" ht="15" customHeight="1" x14ac:dyDescent="0.25">
      <c r="A31" t="str">
        <f t="shared" si="0"/>
        <v>COLMENA45808</v>
      </c>
      <c r="B31" s="1" t="s">
        <v>114</v>
      </c>
      <c r="C31" s="34">
        <v>45808</v>
      </c>
      <c r="D31" s="77">
        <v>35711.57</v>
      </c>
      <c r="E31" s="77">
        <v>5267.35</v>
      </c>
      <c r="F31" s="77">
        <v>79.010000000000005</v>
      </c>
      <c r="G31" s="77">
        <v>86282.31</v>
      </c>
      <c r="H31" s="77">
        <v>2690.92</v>
      </c>
      <c r="I31" s="21">
        <f t="shared" si="1"/>
        <v>2769.9300000000003</v>
      </c>
      <c r="J31" s="76"/>
    </row>
    <row r="32" spans="1:10" ht="15" customHeight="1" x14ac:dyDescent="0.25">
      <c r="A32" t="str">
        <f t="shared" si="0"/>
        <v>COLMENA45838</v>
      </c>
      <c r="B32" s="1" t="s">
        <v>114</v>
      </c>
      <c r="C32" s="34">
        <v>45838</v>
      </c>
      <c r="D32" s="77">
        <v>36421</v>
      </c>
      <c r="E32" s="77">
        <v>5410.26</v>
      </c>
      <c r="F32" s="77">
        <v>81.150000000000006</v>
      </c>
      <c r="G32" s="77">
        <v>87828.41</v>
      </c>
      <c r="H32" s="77">
        <v>2619.19</v>
      </c>
      <c r="I32" s="21">
        <f t="shared" si="1"/>
        <v>2700.34</v>
      </c>
      <c r="J32" s="76"/>
    </row>
    <row r="33" spans="1:10" ht="15" customHeight="1" x14ac:dyDescent="0.25">
      <c r="A33" t="str">
        <f t="shared" si="0"/>
        <v>CONFIANZA45777</v>
      </c>
      <c r="B33" s="45" t="s">
        <v>8</v>
      </c>
      <c r="C33" s="34">
        <v>45777</v>
      </c>
      <c r="D33" s="77">
        <v>297007.49</v>
      </c>
      <c r="E33" s="77">
        <v>129253.62</v>
      </c>
      <c r="F33" s="77">
        <v>1938.8</v>
      </c>
      <c r="G33" s="77">
        <v>640335.72</v>
      </c>
      <c r="H33" s="77">
        <v>7804.66</v>
      </c>
      <c r="I33" s="21">
        <f t="shared" si="1"/>
        <v>9743.4599999999991</v>
      </c>
      <c r="J33" s="76"/>
    </row>
    <row r="34" spans="1:10" ht="15" customHeight="1" x14ac:dyDescent="0.25">
      <c r="A34" t="str">
        <f t="shared" si="0"/>
        <v>CONFIANZA45808</v>
      </c>
      <c r="B34" s="45" t="s">
        <v>8</v>
      </c>
      <c r="C34" s="34">
        <v>45808</v>
      </c>
      <c r="D34" s="77">
        <v>288548.25</v>
      </c>
      <c r="E34" s="77">
        <v>130469.73</v>
      </c>
      <c r="F34" s="77">
        <v>1957.05</v>
      </c>
      <c r="G34" s="77">
        <v>658683.88</v>
      </c>
      <c r="H34" s="77">
        <v>8297.56</v>
      </c>
      <c r="I34" s="21">
        <f t="shared" si="1"/>
        <v>10254.609999999999</v>
      </c>
      <c r="J34" s="76"/>
    </row>
    <row r="35" spans="1:10" ht="15" customHeight="1" x14ac:dyDescent="0.25">
      <c r="A35" t="str">
        <f t="shared" si="0"/>
        <v>CONFIANZA45838</v>
      </c>
      <c r="B35" s="45" t="s">
        <v>8</v>
      </c>
      <c r="C35" s="34">
        <v>45838</v>
      </c>
      <c r="D35" s="77">
        <v>235996.52</v>
      </c>
      <c r="E35" s="77">
        <v>132536.76999999999</v>
      </c>
      <c r="F35" s="77">
        <v>1988.05</v>
      </c>
      <c r="G35" s="77">
        <v>676085.95</v>
      </c>
      <c r="H35" s="77">
        <v>9067.52</v>
      </c>
      <c r="I35" s="21">
        <f t="shared" si="1"/>
        <v>11055.57</v>
      </c>
      <c r="J35" s="76"/>
    </row>
    <row r="36" spans="1:10" ht="15" customHeight="1" x14ac:dyDescent="0.25">
      <c r="A36" t="str">
        <f t="shared" si="0"/>
        <v>EQUIDAD45777</v>
      </c>
      <c r="B36" s="45" t="s">
        <v>9</v>
      </c>
      <c r="C36" s="34">
        <v>45777</v>
      </c>
      <c r="D36" s="77">
        <v>225606.94</v>
      </c>
      <c r="E36" s="77">
        <v>117818.07</v>
      </c>
      <c r="F36" s="77">
        <v>1767.27</v>
      </c>
      <c r="G36" s="77">
        <v>667119.14</v>
      </c>
      <c r="H36" s="77">
        <v>6150.25</v>
      </c>
      <c r="I36" s="21">
        <f t="shared" si="1"/>
        <v>7917.52</v>
      </c>
      <c r="J36" s="76"/>
    </row>
    <row r="37" spans="1:10" ht="15" customHeight="1" x14ac:dyDescent="0.25">
      <c r="A37" t="str">
        <f t="shared" si="0"/>
        <v>EQUIDAD45808</v>
      </c>
      <c r="B37" s="45" t="s">
        <v>9</v>
      </c>
      <c r="C37" s="34">
        <v>45808</v>
      </c>
      <c r="D37" s="77">
        <v>219419.38</v>
      </c>
      <c r="E37" s="77">
        <v>118863.02</v>
      </c>
      <c r="F37" s="77">
        <v>1782.95</v>
      </c>
      <c r="G37" s="77">
        <v>667679.43000000005</v>
      </c>
      <c r="H37" s="77">
        <v>5347.8</v>
      </c>
      <c r="I37" s="21">
        <f t="shared" si="1"/>
        <v>7130.75</v>
      </c>
      <c r="J37" s="76"/>
    </row>
    <row r="38" spans="1:10" ht="15" customHeight="1" x14ac:dyDescent="0.25">
      <c r="A38" t="str">
        <f t="shared" si="0"/>
        <v>EQUIDAD45838</v>
      </c>
      <c r="B38" s="45" t="s">
        <v>9</v>
      </c>
      <c r="C38" s="34">
        <v>45838</v>
      </c>
      <c r="D38" s="77">
        <v>219156.84</v>
      </c>
      <c r="E38" s="77">
        <v>118071.92</v>
      </c>
      <c r="F38" s="77">
        <v>1771.08</v>
      </c>
      <c r="G38" s="77">
        <v>670631.37</v>
      </c>
      <c r="H38" s="77">
        <v>5463.04</v>
      </c>
      <c r="I38" s="21">
        <f t="shared" si="1"/>
        <v>7234.12</v>
      </c>
      <c r="J38" s="76"/>
    </row>
    <row r="39" spans="1:10" ht="15" customHeight="1" x14ac:dyDescent="0.25">
      <c r="A39" t="str">
        <f t="shared" si="0"/>
        <v>ESTADO45777</v>
      </c>
      <c r="B39" s="45" t="s">
        <v>10</v>
      </c>
      <c r="C39" s="34">
        <v>45777</v>
      </c>
      <c r="D39" s="77">
        <v>1391033.41</v>
      </c>
      <c r="E39" s="77">
        <v>355611.07</v>
      </c>
      <c r="F39" s="77">
        <v>5334.17</v>
      </c>
      <c r="G39" s="77">
        <v>1196579.58</v>
      </c>
      <c r="H39" s="77">
        <v>34431.14</v>
      </c>
      <c r="I39" s="21">
        <f t="shared" si="1"/>
        <v>39765.31</v>
      </c>
      <c r="J39" s="76"/>
    </row>
    <row r="40" spans="1:10" ht="15" customHeight="1" x14ac:dyDescent="0.25">
      <c r="A40" t="str">
        <f t="shared" si="0"/>
        <v>ESTADO45808</v>
      </c>
      <c r="B40" s="45" t="s">
        <v>10</v>
      </c>
      <c r="C40" s="34">
        <v>45808</v>
      </c>
      <c r="D40" s="77">
        <v>1408701.46</v>
      </c>
      <c r="E40" s="77">
        <v>346909.02</v>
      </c>
      <c r="F40" s="77">
        <v>5203.6400000000003</v>
      </c>
      <c r="G40" s="77">
        <v>1187637.31</v>
      </c>
      <c r="H40" s="77">
        <v>34837.129999999997</v>
      </c>
      <c r="I40" s="21">
        <f t="shared" si="1"/>
        <v>40040.769999999997</v>
      </c>
      <c r="J40" s="76"/>
    </row>
    <row r="41" spans="1:10" ht="15" customHeight="1" x14ac:dyDescent="0.25">
      <c r="A41" t="str">
        <f t="shared" si="0"/>
        <v>ESTADO45838</v>
      </c>
      <c r="B41" s="45" t="s">
        <v>10</v>
      </c>
      <c r="C41" s="34">
        <v>45838</v>
      </c>
      <c r="D41" s="77">
        <v>1389241.71</v>
      </c>
      <c r="E41" s="77">
        <v>324912.02</v>
      </c>
      <c r="F41" s="77">
        <v>4873.68</v>
      </c>
      <c r="G41" s="77">
        <v>1226911.5900000001</v>
      </c>
      <c r="H41" s="77">
        <v>34295.360000000001</v>
      </c>
      <c r="I41" s="21">
        <f t="shared" si="1"/>
        <v>39169.040000000001</v>
      </c>
      <c r="J41" s="76"/>
    </row>
    <row r="42" spans="1:10" ht="15" customHeight="1" x14ac:dyDescent="0.25">
      <c r="A42" t="str">
        <f t="shared" si="0"/>
        <v>EVEREST45777</v>
      </c>
      <c r="B42" s="45" t="s">
        <v>115</v>
      </c>
      <c r="C42" s="34">
        <v>45777</v>
      </c>
      <c r="D42" s="77">
        <v>8228.75</v>
      </c>
      <c r="E42" s="77">
        <v>422.58</v>
      </c>
      <c r="F42" s="77">
        <v>6.34</v>
      </c>
      <c r="G42" s="77">
        <v>5603.71</v>
      </c>
      <c r="H42" s="77">
        <v>242.51</v>
      </c>
      <c r="I42" s="21">
        <f t="shared" si="1"/>
        <v>248.85</v>
      </c>
      <c r="J42" s="76"/>
    </row>
    <row r="43" spans="1:10" ht="15" customHeight="1" x14ac:dyDescent="0.25">
      <c r="A43" t="str">
        <f t="shared" si="0"/>
        <v>EVEREST45808</v>
      </c>
      <c r="B43" s="45" t="s">
        <v>115</v>
      </c>
      <c r="C43" s="34">
        <v>45808</v>
      </c>
      <c r="D43" s="77">
        <v>8248.2199999999993</v>
      </c>
      <c r="E43" s="77">
        <v>415.22</v>
      </c>
      <c r="F43" s="77">
        <v>6.23</v>
      </c>
      <c r="G43" s="77">
        <v>7665.49</v>
      </c>
      <c r="H43" s="77">
        <v>337.72</v>
      </c>
      <c r="I43" s="21">
        <f t="shared" si="1"/>
        <v>343.95000000000005</v>
      </c>
      <c r="J43" s="76"/>
    </row>
    <row r="44" spans="1:10" ht="15" customHeight="1" x14ac:dyDescent="0.25">
      <c r="A44" t="str">
        <f t="shared" si="0"/>
        <v>EVEREST45838</v>
      </c>
      <c r="B44" s="45" t="s">
        <v>115</v>
      </c>
      <c r="C44" s="34">
        <v>45838</v>
      </c>
      <c r="D44" s="77">
        <v>10840.34</v>
      </c>
      <c r="E44" s="77">
        <v>1254.3699999999999</v>
      </c>
      <c r="F44" s="77">
        <v>18.82</v>
      </c>
      <c r="G44" s="77">
        <v>13497.75</v>
      </c>
      <c r="H44" s="77">
        <v>649.41999999999996</v>
      </c>
      <c r="I44" s="21">
        <f t="shared" si="1"/>
        <v>668.24</v>
      </c>
      <c r="J44" s="76"/>
    </row>
    <row r="45" spans="1:10" ht="15" customHeight="1" x14ac:dyDescent="0.25">
      <c r="A45" t="str">
        <f t="shared" si="0"/>
        <v>JMALUCELLI TRAVELERS45777</v>
      </c>
      <c r="B45" s="45" t="s">
        <v>11</v>
      </c>
      <c r="C45" s="34">
        <v>45777</v>
      </c>
      <c r="D45" s="77">
        <v>72758.929999999993</v>
      </c>
      <c r="E45" s="77">
        <v>4086.68</v>
      </c>
      <c r="F45" s="77">
        <v>61.3</v>
      </c>
      <c r="G45" s="77">
        <v>74112.990000000005</v>
      </c>
      <c r="H45" s="77">
        <v>281.3</v>
      </c>
      <c r="I45" s="21">
        <f t="shared" si="1"/>
        <v>342.6</v>
      </c>
      <c r="J45" s="76"/>
    </row>
    <row r="46" spans="1:10" ht="15" customHeight="1" x14ac:dyDescent="0.25">
      <c r="A46" t="str">
        <f t="shared" si="0"/>
        <v>JMALUCELLI TRAVELERS45808</v>
      </c>
      <c r="B46" s="45" t="s">
        <v>11</v>
      </c>
      <c r="C46" s="34">
        <v>45808</v>
      </c>
      <c r="D46" s="77">
        <v>73945.240000000005</v>
      </c>
      <c r="E46" s="77">
        <v>4071.8</v>
      </c>
      <c r="F46" s="77">
        <v>61.08</v>
      </c>
      <c r="G46" s="77">
        <v>75416.42</v>
      </c>
      <c r="H46" s="77">
        <v>383.66</v>
      </c>
      <c r="I46" s="21">
        <f t="shared" si="1"/>
        <v>444.74</v>
      </c>
      <c r="J46" s="76"/>
    </row>
    <row r="47" spans="1:10" ht="15" customHeight="1" x14ac:dyDescent="0.25">
      <c r="A47" t="str">
        <f t="shared" si="0"/>
        <v>JMALUCELLI TRAVELERS45838</v>
      </c>
      <c r="B47" s="45" t="s">
        <v>11</v>
      </c>
      <c r="C47" s="34">
        <v>45838</v>
      </c>
      <c r="D47" s="77">
        <v>67623.64</v>
      </c>
      <c r="E47" s="77">
        <v>4052.3</v>
      </c>
      <c r="F47" s="77">
        <v>60.78</v>
      </c>
      <c r="G47" s="77">
        <v>85684.15</v>
      </c>
      <c r="H47" s="77">
        <v>1219.22</v>
      </c>
      <c r="I47" s="21">
        <f t="shared" si="1"/>
        <v>1280</v>
      </c>
      <c r="J47" s="76"/>
    </row>
    <row r="48" spans="1:10" ht="15" customHeight="1" x14ac:dyDescent="0.25">
      <c r="A48" t="str">
        <f t="shared" si="0"/>
        <v>HDI SEGUROS45777</v>
      </c>
      <c r="B48" s="45" t="s">
        <v>98</v>
      </c>
      <c r="C48" s="34">
        <v>45777</v>
      </c>
      <c r="D48" s="77">
        <v>2097885.29</v>
      </c>
      <c r="E48" s="77">
        <v>368861.17</v>
      </c>
      <c r="F48" s="77">
        <v>5532.92</v>
      </c>
      <c r="G48" s="77">
        <v>540207.84</v>
      </c>
      <c r="H48" s="77">
        <v>8354.8799999999992</v>
      </c>
      <c r="I48" s="21">
        <f t="shared" si="1"/>
        <v>13887.8</v>
      </c>
      <c r="J48" s="76"/>
    </row>
    <row r="49" spans="1:10" ht="15" customHeight="1" x14ac:dyDescent="0.25">
      <c r="A49" t="str">
        <f t="shared" si="0"/>
        <v>HDI SEGUROS45808</v>
      </c>
      <c r="B49" s="45" t="s">
        <v>98</v>
      </c>
      <c r="C49" s="34">
        <v>45808</v>
      </c>
      <c r="D49" s="77">
        <v>2131751.37</v>
      </c>
      <c r="E49" s="77">
        <v>358789.09</v>
      </c>
      <c r="F49" s="77">
        <v>5381.84</v>
      </c>
      <c r="G49" s="77">
        <v>528855.85</v>
      </c>
      <c r="H49" s="77">
        <v>7008.98</v>
      </c>
      <c r="I49" s="21">
        <f t="shared" si="1"/>
        <v>12390.82</v>
      </c>
      <c r="J49" s="76"/>
    </row>
    <row r="50" spans="1:10" ht="15" customHeight="1" x14ac:dyDescent="0.25">
      <c r="A50" t="str">
        <f t="shared" si="0"/>
        <v>HDI SEGUROS45838</v>
      </c>
      <c r="B50" s="45" t="s">
        <v>98</v>
      </c>
      <c r="C50" s="34">
        <v>45838</v>
      </c>
      <c r="D50" s="77">
        <v>2108834.02</v>
      </c>
      <c r="E50" s="77">
        <v>366528.61</v>
      </c>
      <c r="F50" s="77">
        <v>5497.93</v>
      </c>
      <c r="G50" s="77">
        <v>552413.81999999995</v>
      </c>
      <c r="H50" s="77">
        <v>8832.08</v>
      </c>
      <c r="I50" s="21">
        <f t="shared" si="1"/>
        <v>14330.01</v>
      </c>
      <c r="J50" s="76"/>
    </row>
    <row r="51" spans="1:10" ht="15" customHeight="1" x14ac:dyDescent="0.25">
      <c r="A51" t="str">
        <f t="shared" si="0"/>
        <v>MAPFRE45777</v>
      </c>
      <c r="B51" s="45" t="s">
        <v>12</v>
      </c>
      <c r="C51" s="34">
        <v>45777</v>
      </c>
      <c r="D51" s="77">
        <v>1552070.44</v>
      </c>
      <c r="E51" s="77">
        <v>299631.62</v>
      </c>
      <c r="F51" s="77">
        <v>4346.09</v>
      </c>
      <c r="G51" s="77">
        <v>1509797.22</v>
      </c>
      <c r="H51" s="77">
        <v>16426.91</v>
      </c>
      <c r="I51" s="21">
        <f t="shared" si="1"/>
        <v>20773</v>
      </c>
      <c r="J51" s="76"/>
    </row>
    <row r="52" spans="1:10" ht="15" customHeight="1" x14ac:dyDescent="0.25">
      <c r="A52" t="str">
        <f t="shared" si="0"/>
        <v>MAPFRE45808</v>
      </c>
      <c r="B52" s="45" t="s">
        <v>12</v>
      </c>
      <c r="C52" s="34">
        <v>45808</v>
      </c>
      <c r="D52" s="77">
        <v>1514952.9</v>
      </c>
      <c r="E52" s="77">
        <v>312444.7</v>
      </c>
      <c r="F52" s="77">
        <v>4538.29</v>
      </c>
      <c r="G52" s="77">
        <v>1423472.78</v>
      </c>
      <c r="H52" s="77">
        <v>17163.96</v>
      </c>
      <c r="I52" s="21">
        <f t="shared" si="1"/>
        <v>21702.25</v>
      </c>
      <c r="J52" s="76"/>
    </row>
    <row r="53" spans="1:10" ht="15" customHeight="1" x14ac:dyDescent="0.25">
      <c r="A53" t="str">
        <f t="shared" si="0"/>
        <v>MAPFRE45838</v>
      </c>
      <c r="B53" s="45" t="s">
        <v>12</v>
      </c>
      <c r="C53" s="34">
        <v>45838</v>
      </c>
      <c r="D53" s="77">
        <v>1524109.22</v>
      </c>
      <c r="E53" s="77">
        <v>307990.71000000002</v>
      </c>
      <c r="F53" s="77">
        <v>4471.4799999999996</v>
      </c>
      <c r="G53" s="77">
        <v>1371473.15</v>
      </c>
      <c r="H53" s="77">
        <v>14586.44</v>
      </c>
      <c r="I53" s="21">
        <f t="shared" si="1"/>
        <v>19057.919999999998</v>
      </c>
      <c r="J53" s="76"/>
    </row>
    <row r="54" spans="1:10" ht="15" customHeight="1" x14ac:dyDescent="0.25">
      <c r="A54" t="str">
        <f t="shared" si="0"/>
        <v>MUNDIAL45777</v>
      </c>
      <c r="B54" s="45" t="s">
        <v>13</v>
      </c>
      <c r="C54" s="34">
        <v>45777</v>
      </c>
      <c r="D54" s="77">
        <v>803153.29</v>
      </c>
      <c r="E54" s="77">
        <v>180545.91</v>
      </c>
      <c r="F54" s="77">
        <v>2708.19</v>
      </c>
      <c r="G54" s="77">
        <v>1554245.91</v>
      </c>
      <c r="H54" s="77">
        <v>9813.02</v>
      </c>
      <c r="I54" s="21">
        <f t="shared" si="1"/>
        <v>12521.210000000001</v>
      </c>
      <c r="J54" s="76"/>
    </row>
    <row r="55" spans="1:10" ht="15" customHeight="1" x14ac:dyDescent="0.25">
      <c r="A55" t="str">
        <f t="shared" si="0"/>
        <v>MUNDIAL45808</v>
      </c>
      <c r="B55" s="45" t="s">
        <v>13</v>
      </c>
      <c r="C55" s="34">
        <v>45808</v>
      </c>
      <c r="D55" s="77">
        <v>744022.23</v>
      </c>
      <c r="E55" s="77">
        <v>231677.92</v>
      </c>
      <c r="F55" s="77">
        <v>3475.17</v>
      </c>
      <c r="G55" s="77">
        <v>1544942.08</v>
      </c>
      <c r="H55" s="77">
        <v>9514.2000000000007</v>
      </c>
      <c r="I55" s="21">
        <f t="shared" si="1"/>
        <v>12989.37</v>
      </c>
      <c r="J55" s="76"/>
    </row>
    <row r="56" spans="1:10" ht="15" customHeight="1" x14ac:dyDescent="0.25">
      <c r="A56" t="str">
        <f t="shared" si="0"/>
        <v>MUNDIAL45838</v>
      </c>
      <c r="B56" s="45" t="s">
        <v>13</v>
      </c>
      <c r="C56" s="34">
        <v>45838</v>
      </c>
      <c r="D56" s="77">
        <v>736754.95</v>
      </c>
      <c r="E56" s="77">
        <v>250434.5</v>
      </c>
      <c r="F56" s="77">
        <v>3756.52</v>
      </c>
      <c r="G56" s="77">
        <v>1551387.47</v>
      </c>
      <c r="H56" s="77">
        <v>9543.17</v>
      </c>
      <c r="I56" s="21">
        <f t="shared" si="1"/>
        <v>13299.69</v>
      </c>
      <c r="J56" s="76"/>
    </row>
    <row r="57" spans="1:10" ht="15" customHeight="1" x14ac:dyDescent="0.25">
      <c r="A57" t="str">
        <f t="shared" si="0"/>
        <v>NACIONAL45777</v>
      </c>
      <c r="B57" s="45" t="s">
        <v>14</v>
      </c>
      <c r="C57" s="34">
        <v>45777</v>
      </c>
      <c r="D57" s="77">
        <v>101152.68</v>
      </c>
      <c r="E57" s="77">
        <v>6099.71</v>
      </c>
      <c r="F57" s="77">
        <v>91.5</v>
      </c>
      <c r="G57" s="77">
        <v>707806.88</v>
      </c>
      <c r="H57" s="77">
        <v>4761.6099999999997</v>
      </c>
      <c r="I57" s="21">
        <f t="shared" si="1"/>
        <v>4853.1099999999997</v>
      </c>
      <c r="J57" s="76"/>
    </row>
    <row r="58" spans="1:10" ht="15" customHeight="1" x14ac:dyDescent="0.25">
      <c r="A58" t="str">
        <f t="shared" si="0"/>
        <v>NACIONAL45808</v>
      </c>
      <c r="B58" s="45" t="s">
        <v>14</v>
      </c>
      <c r="C58" s="34">
        <v>45808</v>
      </c>
      <c r="D58" s="77">
        <v>111506.93</v>
      </c>
      <c r="E58" s="77">
        <v>3028.19</v>
      </c>
      <c r="F58" s="77">
        <v>45.42</v>
      </c>
      <c r="G58" s="77">
        <v>710513.6</v>
      </c>
      <c r="H58" s="77">
        <v>4846.93</v>
      </c>
      <c r="I58" s="21">
        <f t="shared" si="1"/>
        <v>4892.3500000000004</v>
      </c>
      <c r="J58" s="76"/>
    </row>
    <row r="59" spans="1:10" ht="15" customHeight="1" x14ac:dyDescent="0.25">
      <c r="A59" t="str">
        <f t="shared" si="0"/>
        <v>NACIONAL45838</v>
      </c>
      <c r="B59" s="45" t="s">
        <v>14</v>
      </c>
      <c r="C59" s="34">
        <v>45838</v>
      </c>
      <c r="D59" s="77">
        <v>122060.23</v>
      </c>
      <c r="E59" s="77">
        <v>2.11</v>
      </c>
      <c r="F59" s="77">
        <v>0.03</v>
      </c>
      <c r="G59" s="77">
        <v>717831.91</v>
      </c>
      <c r="H59" s="77">
        <v>5640.92</v>
      </c>
      <c r="I59" s="21">
        <f t="shared" si="1"/>
        <v>5640.95</v>
      </c>
      <c r="J59" s="76"/>
    </row>
    <row r="60" spans="1:10" ht="15" customHeight="1" x14ac:dyDescent="0.25">
      <c r="A60" t="str">
        <f t="shared" si="0"/>
        <v>PREVISORA45777</v>
      </c>
      <c r="B60" s="45" t="s">
        <v>15</v>
      </c>
      <c r="C60" s="34">
        <v>45777</v>
      </c>
      <c r="D60" s="77">
        <v>1241951.1100000001</v>
      </c>
      <c r="E60" s="77">
        <v>1064865.29</v>
      </c>
      <c r="F60" s="77">
        <v>15972.98</v>
      </c>
      <c r="G60" s="77">
        <v>2133772.7799999998</v>
      </c>
      <c r="H60" s="77">
        <v>24924.79</v>
      </c>
      <c r="I60" s="21">
        <f t="shared" si="1"/>
        <v>40897.770000000004</v>
      </c>
      <c r="J60" s="76"/>
    </row>
    <row r="61" spans="1:10" ht="15" customHeight="1" x14ac:dyDescent="0.25">
      <c r="A61" t="str">
        <f t="shared" si="0"/>
        <v>PREVISORA45808</v>
      </c>
      <c r="B61" s="45" t="s">
        <v>15</v>
      </c>
      <c r="C61" s="34">
        <v>45808</v>
      </c>
      <c r="D61" s="77">
        <v>1185864.3899999999</v>
      </c>
      <c r="E61" s="77">
        <v>1029529.38</v>
      </c>
      <c r="F61" s="77">
        <v>15442.94</v>
      </c>
      <c r="G61" s="77">
        <v>2188324.7599999998</v>
      </c>
      <c r="H61" s="77">
        <v>24537.31</v>
      </c>
      <c r="I61" s="21">
        <f t="shared" si="1"/>
        <v>39980.25</v>
      </c>
      <c r="J61" s="76"/>
    </row>
    <row r="62" spans="1:10" ht="15" customHeight="1" x14ac:dyDescent="0.25">
      <c r="A62" t="str">
        <f t="shared" si="0"/>
        <v>PREVISORA45838</v>
      </c>
      <c r="B62" s="45" t="s">
        <v>15</v>
      </c>
      <c r="C62" s="34">
        <v>45838</v>
      </c>
      <c r="D62" s="77">
        <v>1170871.56</v>
      </c>
      <c r="E62" s="77">
        <v>1027306.73</v>
      </c>
      <c r="F62" s="77">
        <v>15409.6</v>
      </c>
      <c r="G62" s="77">
        <v>2151226.39</v>
      </c>
      <c r="H62" s="77">
        <v>25052.14</v>
      </c>
      <c r="I62" s="21">
        <f t="shared" si="1"/>
        <v>40461.74</v>
      </c>
      <c r="J62" s="76"/>
    </row>
    <row r="63" spans="1:10" ht="15" customHeight="1" x14ac:dyDescent="0.25">
      <c r="A63" t="str">
        <f t="shared" si="0"/>
        <v>QUALITAS45777</v>
      </c>
      <c r="B63" s="45" t="s">
        <v>117</v>
      </c>
      <c r="C63" s="34">
        <v>45777</v>
      </c>
      <c r="D63" s="77">
        <v>0</v>
      </c>
      <c r="E63" s="77">
        <v>0</v>
      </c>
      <c r="F63" s="77">
        <v>0</v>
      </c>
      <c r="G63" s="77">
        <v>2707.61</v>
      </c>
      <c r="H63" s="77">
        <v>88.96</v>
      </c>
      <c r="I63" s="21">
        <f t="shared" si="1"/>
        <v>88.96</v>
      </c>
      <c r="J63" s="76"/>
    </row>
    <row r="64" spans="1:10" ht="15" customHeight="1" x14ac:dyDescent="0.25">
      <c r="A64" t="str">
        <f t="shared" si="0"/>
        <v>QUALITAS45808</v>
      </c>
      <c r="B64" s="45" t="s">
        <v>117</v>
      </c>
      <c r="C64" s="34">
        <v>45808</v>
      </c>
      <c r="D64" s="77">
        <v>0</v>
      </c>
      <c r="E64" s="77">
        <v>0</v>
      </c>
      <c r="F64" s="77">
        <v>0</v>
      </c>
      <c r="G64" s="77">
        <v>2707.61</v>
      </c>
      <c r="H64" s="77">
        <v>88.96</v>
      </c>
      <c r="I64" s="21">
        <f t="shared" si="1"/>
        <v>88.96</v>
      </c>
      <c r="J64" s="76"/>
    </row>
    <row r="65" spans="1:10" ht="15" customHeight="1" x14ac:dyDescent="0.25">
      <c r="A65" t="str">
        <f t="shared" si="0"/>
        <v>QUALITAS45838</v>
      </c>
      <c r="B65" s="45" t="s">
        <v>117</v>
      </c>
      <c r="C65" s="34">
        <v>45838</v>
      </c>
      <c r="D65" s="77">
        <v>0</v>
      </c>
      <c r="E65" s="77">
        <v>0</v>
      </c>
      <c r="F65" s="77">
        <v>0</v>
      </c>
      <c r="G65" s="77">
        <v>3255.34</v>
      </c>
      <c r="H65" s="77">
        <v>134.30000000000001</v>
      </c>
      <c r="I65" s="21">
        <f t="shared" si="1"/>
        <v>134.30000000000001</v>
      </c>
      <c r="J65" s="76"/>
    </row>
    <row r="66" spans="1:10" ht="15" customHeight="1" x14ac:dyDescent="0.25">
      <c r="A66" t="str">
        <f t="shared" si="0"/>
        <v>SBS SEGUROS45777</v>
      </c>
      <c r="B66" s="45" t="s">
        <v>96</v>
      </c>
      <c r="C66" s="34">
        <v>45777</v>
      </c>
      <c r="D66" s="77">
        <v>1253561.23</v>
      </c>
      <c r="E66" s="77">
        <v>76164.73</v>
      </c>
      <c r="F66" s="77">
        <v>1142.47</v>
      </c>
      <c r="G66" s="77">
        <v>564561.56999999995</v>
      </c>
      <c r="H66" s="77">
        <v>8033.06</v>
      </c>
      <c r="I66" s="21">
        <f t="shared" si="1"/>
        <v>9175.5300000000007</v>
      </c>
      <c r="J66" s="76"/>
    </row>
    <row r="67" spans="1:10" ht="15" customHeight="1" x14ac:dyDescent="0.25">
      <c r="A67" t="str">
        <f t="shared" si="0"/>
        <v>SBS SEGUROS45808</v>
      </c>
      <c r="B67" s="45" t="s">
        <v>96</v>
      </c>
      <c r="C67" s="34">
        <v>45808</v>
      </c>
      <c r="D67" s="77">
        <v>1274726.6100000001</v>
      </c>
      <c r="E67" s="77">
        <v>72595.23</v>
      </c>
      <c r="F67" s="77">
        <v>1088.93</v>
      </c>
      <c r="G67" s="77">
        <v>584088.36</v>
      </c>
      <c r="H67" s="77">
        <v>9559.83</v>
      </c>
      <c r="I67" s="21">
        <f t="shared" si="1"/>
        <v>10648.76</v>
      </c>
      <c r="J67" s="76"/>
    </row>
    <row r="68" spans="1:10" ht="15" customHeight="1" x14ac:dyDescent="0.25">
      <c r="A68" t="str">
        <f t="shared" ref="A68:A76" si="2">+B68&amp;C68</f>
        <v>SBS SEGUROS45838</v>
      </c>
      <c r="B68" s="45" t="s">
        <v>96</v>
      </c>
      <c r="C68" s="34">
        <v>45838</v>
      </c>
      <c r="D68" s="77">
        <v>1355673.31</v>
      </c>
      <c r="E68" s="77">
        <v>76891.009999999995</v>
      </c>
      <c r="F68" s="77">
        <v>1153.3699999999999</v>
      </c>
      <c r="G68" s="77">
        <v>536792.64</v>
      </c>
      <c r="H68" s="77">
        <v>7412.04</v>
      </c>
      <c r="I68" s="21">
        <f t="shared" ref="I68:I83" si="3">+F68+H68</f>
        <v>8565.41</v>
      </c>
      <c r="J68" s="76"/>
    </row>
    <row r="69" spans="1:10" ht="15" customHeight="1" x14ac:dyDescent="0.25">
      <c r="A69" t="str">
        <f t="shared" si="2"/>
        <v>SEGUREXPO45777</v>
      </c>
      <c r="B69" s="45" t="s">
        <v>16</v>
      </c>
      <c r="C69" s="34">
        <v>45777</v>
      </c>
      <c r="D69" s="77">
        <v>10131.14</v>
      </c>
      <c r="E69" s="77">
        <v>92875.87</v>
      </c>
      <c r="F69" s="77">
        <v>1393.14</v>
      </c>
      <c r="G69" s="77">
        <v>145665.82</v>
      </c>
      <c r="H69" s="77">
        <v>965.66</v>
      </c>
      <c r="I69" s="21">
        <f t="shared" si="3"/>
        <v>2358.8000000000002</v>
      </c>
      <c r="J69" s="76"/>
    </row>
    <row r="70" spans="1:10" ht="15" customHeight="1" x14ac:dyDescent="0.25">
      <c r="A70" t="str">
        <f t="shared" si="2"/>
        <v>SEGUREXPO45808</v>
      </c>
      <c r="B70" s="45" t="s">
        <v>16</v>
      </c>
      <c r="C70" s="34">
        <v>45808</v>
      </c>
      <c r="D70" s="77">
        <v>10816.48</v>
      </c>
      <c r="E70" s="77">
        <v>93016.95</v>
      </c>
      <c r="F70" s="77">
        <v>1395.25</v>
      </c>
      <c r="G70" s="77">
        <v>143631.42000000001</v>
      </c>
      <c r="H70" s="77">
        <v>922.86</v>
      </c>
      <c r="I70" s="21">
        <f t="shared" si="3"/>
        <v>2318.11</v>
      </c>
      <c r="J70" s="76"/>
    </row>
    <row r="71" spans="1:10" ht="15" customHeight="1" x14ac:dyDescent="0.25">
      <c r="A71" t="str">
        <f t="shared" si="2"/>
        <v>SEGUREXPO45838</v>
      </c>
      <c r="B71" s="45" t="s">
        <v>16</v>
      </c>
      <c r="C71" s="34">
        <v>45838</v>
      </c>
      <c r="D71" s="77">
        <v>17140.54</v>
      </c>
      <c r="E71" s="77">
        <v>93141.09</v>
      </c>
      <c r="F71" s="77">
        <v>1397.12</v>
      </c>
      <c r="G71" s="77">
        <v>140000.75</v>
      </c>
      <c r="H71" s="77">
        <v>1031.3800000000001</v>
      </c>
      <c r="I71" s="21">
        <f t="shared" si="3"/>
        <v>2428.5</v>
      </c>
      <c r="J71" s="76"/>
    </row>
    <row r="72" spans="1:10" ht="15" customHeight="1" x14ac:dyDescent="0.25">
      <c r="A72" t="str">
        <f t="shared" si="2"/>
        <v>SOLIDARIA45777</v>
      </c>
      <c r="B72" s="45" t="s">
        <v>17</v>
      </c>
      <c r="C72" s="34">
        <v>45777</v>
      </c>
      <c r="D72" s="77">
        <v>595604.06999999995</v>
      </c>
      <c r="E72" s="77">
        <v>237204.71</v>
      </c>
      <c r="F72" s="77">
        <v>3558.07</v>
      </c>
      <c r="G72" s="77">
        <v>404095.35</v>
      </c>
      <c r="H72" s="77">
        <v>4105.37</v>
      </c>
      <c r="I72" s="21">
        <f t="shared" si="3"/>
        <v>7663.4400000000005</v>
      </c>
      <c r="J72" s="76"/>
    </row>
    <row r="73" spans="1:10" ht="15" customHeight="1" x14ac:dyDescent="0.25">
      <c r="A73" t="str">
        <f t="shared" si="2"/>
        <v>SOLIDARIA45808</v>
      </c>
      <c r="B73" s="45" t="s">
        <v>17</v>
      </c>
      <c r="C73" s="34">
        <v>45808</v>
      </c>
      <c r="D73" s="77">
        <v>638012.49</v>
      </c>
      <c r="E73" s="77">
        <v>237746.33</v>
      </c>
      <c r="F73" s="77">
        <v>3566.19</v>
      </c>
      <c r="G73" s="77">
        <v>406656.27</v>
      </c>
      <c r="H73" s="77">
        <v>3915.14</v>
      </c>
      <c r="I73" s="21">
        <f t="shared" si="3"/>
        <v>7481.33</v>
      </c>
      <c r="J73" s="76"/>
    </row>
    <row r="74" spans="1:10" ht="15" customHeight="1" x14ac:dyDescent="0.25">
      <c r="A74" t="str">
        <f t="shared" si="2"/>
        <v>SOLIDARIA45838</v>
      </c>
      <c r="B74" s="45" t="s">
        <v>17</v>
      </c>
      <c r="C74" s="34">
        <v>45838</v>
      </c>
      <c r="D74" s="77">
        <v>650504.49</v>
      </c>
      <c r="E74" s="77">
        <v>238882.27</v>
      </c>
      <c r="F74" s="77">
        <v>3583.23</v>
      </c>
      <c r="G74" s="77">
        <v>407794.75</v>
      </c>
      <c r="H74" s="77">
        <v>3916.05</v>
      </c>
      <c r="I74" s="21">
        <f t="shared" si="3"/>
        <v>7499.2800000000007</v>
      </c>
      <c r="J74" s="76"/>
    </row>
    <row r="75" spans="1:10" ht="15" customHeight="1" x14ac:dyDescent="0.25">
      <c r="A75" t="str">
        <f t="shared" si="2"/>
        <v>SOLUNION45777</v>
      </c>
      <c r="B75" s="45" t="s">
        <v>18</v>
      </c>
      <c r="C75" s="34">
        <v>45777</v>
      </c>
      <c r="D75" s="77">
        <v>138496.34</v>
      </c>
      <c r="E75" s="77">
        <v>7961.65</v>
      </c>
      <c r="F75" s="77">
        <v>119.42</v>
      </c>
      <c r="G75" s="77">
        <v>139195.68</v>
      </c>
      <c r="H75" s="77">
        <v>1098.4100000000001</v>
      </c>
      <c r="I75" s="21">
        <f t="shared" si="3"/>
        <v>1217.8300000000002</v>
      </c>
      <c r="J75" s="76"/>
    </row>
    <row r="76" spans="1:10" ht="15" customHeight="1" x14ac:dyDescent="0.25">
      <c r="A76" t="str">
        <f t="shared" si="2"/>
        <v>SOLUNION45808</v>
      </c>
      <c r="B76" s="45" t="s">
        <v>18</v>
      </c>
      <c r="C76" s="34">
        <v>45808</v>
      </c>
      <c r="D76" s="77">
        <v>151530.82999999999</v>
      </c>
      <c r="E76" s="77">
        <v>9013.0499999999993</v>
      </c>
      <c r="F76" s="77">
        <v>135.19999999999999</v>
      </c>
      <c r="G76" s="77">
        <v>145498.1</v>
      </c>
      <c r="H76" s="77">
        <v>1240.32</v>
      </c>
      <c r="I76" s="21">
        <f t="shared" si="3"/>
        <v>1375.52</v>
      </c>
      <c r="J76" s="76"/>
    </row>
    <row r="77" spans="1:10" ht="15" customHeight="1" x14ac:dyDescent="0.25">
      <c r="A77" t="str">
        <f>+B77&amp;C77</f>
        <v>SOLUNION45838</v>
      </c>
      <c r="B77" s="45" t="s">
        <v>18</v>
      </c>
      <c r="C77" s="34">
        <v>45838</v>
      </c>
      <c r="D77" s="77">
        <v>148778.84</v>
      </c>
      <c r="E77" s="77">
        <v>9000.26</v>
      </c>
      <c r="F77" s="77">
        <v>135</v>
      </c>
      <c r="G77" s="77">
        <v>129536.11</v>
      </c>
      <c r="H77" s="77">
        <v>901.35</v>
      </c>
      <c r="I77" s="21">
        <f t="shared" si="3"/>
        <v>1036.3499999999999</v>
      </c>
      <c r="J77" s="76"/>
    </row>
    <row r="78" spans="1:10" x14ac:dyDescent="0.25">
      <c r="A78" t="str">
        <f t="shared" ref="A78:A83" si="4">+B78&amp;C78</f>
        <v>SURAMERICANA45777</v>
      </c>
      <c r="B78" t="s">
        <v>19</v>
      </c>
      <c r="C78" s="34">
        <v>45777</v>
      </c>
      <c r="D78" s="77">
        <v>3329747.24</v>
      </c>
      <c r="E78" s="77">
        <v>353586.51</v>
      </c>
      <c r="F78" s="77">
        <v>5303.45</v>
      </c>
      <c r="G78" s="77">
        <v>2388159.25</v>
      </c>
      <c r="H78" s="77">
        <v>51211.78</v>
      </c>
      <c r="I78" s="21">
        <f t="shared" si="3"/>
        <v>56515.229999999996</v>
      </c>
    </row>
    <row r="79" spans="1:10" x14ac:dyDescent="0.25">
      <c r="A79" t="str">
        <f t="shared" si="4"/>
        <v>SURAMERICANA45808</v>
      </c>
      <c r="B79" t="s">
        <v>19</v>
      </c>
      <c r="C79" s="34">
        <v>45808</v>
      </c>
      <c r="D79" s="77">
        <v>3281721.62</v>
      </c>
      <c r="E79" s="77">
        <v>338068.39</v>
      </c>
      <c r="F79" s="77">
        <v>5070.8599999999997</v>
      </c>
      <c r="G79" s="77">
        <v>2339142.7799999998</v>
      </c>
      <c r="H79" s="77">
        <v>46449.440000000002</v>
      </c>
      <c r="I79" s="21">
        <f t="shared" si="3"/>
        <v>51520.3</v>
      </c>
    </row>
    <row r="80" spans="1:10" x14ac:dyDescent="0.25">
      <c r="A80" t="str">
        <f t="shared" si="4"/>
        <v>SURAMERICANA45838</v>
      </c>
      <c r="B80" t="s">
        <v>19</v>
      </c>
      <c r="C80" s="34">
        <v>45838</v>
      </c>
      <c r="D80" s="77">
        <v>3259959.66</v>
      </c>
      <c r="E80" s="77">
        <v>294545.26</v>
      </c>
      <c r="F80" s="77">
        <v>4417.9399999999996</v>
      </c>
      <c r="G80" s="77">
        <v>2370218.9900000002</v>
      </c>
      <c r="H80" s="77">
        <v>53848.21</v>
      </c>
      <c r="I80" s="21">
        <f t="shared" si="3"/>
        <v>58266.15</v>
      </c>
    </row>
    <row r="81" spans="1:9" x14ac:dyDescent="0.25">
      <c r="A81" t="str">
        <f t="shared" si="4"/>
        <v>ZURICH45777</v>
      </c>
      <c r="B81" t="s">
        <v>20</v>
      </c>
      <c r="C81" s="34">
        <v>45777</v>
      </c>
      <c r="D81" s="77">
        <v>461522.93</v>
      </c>
      <c r="E81" s="77">
        <v>143476.66</v>
      </c>
      <c r="F81" s="77">
        <v>2147.69</v>
      </c>
      <c r="G81" s="77">
        <v>474681.25</v>
      </c>
      <c r="H81" s="77">
        <v>12421.41</v>
      </c>
      <c r="I81" s="21">
        <f t="shared" si="3"/>
        <v>14569.1</v>
      </c>
    </row>
    <row r="82" spans="1:9" x14ac:dyDescent="0.25">
      <c r="A82" t="str">
        <f t="shared" si="4"/>
        <v>ZURICH45808</v>
      </c>
      <c r="B82" t="s">
        <v>20</v>
      </c>
      <c r="C82" s="34">
        <v>45808</v>
      </c>
      <c r="D82" s="77">
        <v>459293.75</v>
      </c>
      <c r="E82" s="77">
        <v>137448.54</v>
      </c>
      <c r="F82" s="77">
        <v>2057.27</v>
      </c>
      <c r="G82" s="77">
        <v>464050.56</v>
      </c>
      <c r="H82" s="77">
        <v>11480.68</v>
      </c>
      <c r="I82" s="21">
        <f t="shared" si="3"/>
        <v>13537.95</v>
      </c>
    </row>
    <row r="83" spans="1:9" x14ac:dyDescent="0.25">
      <c r="A83" t="str">
        <f t="shared" si="4"/>
        <v>ZURICH45838</v>
      </c>
      <c r="B83" t="s">
        <v>20</v>
      </c>
      <c r="C83" s="34">
        <v>45838</v>
      </c>
      <c r="D83" s="77">
        <v>469246.05</v>
      </c>
      <c r="E83" s="77">
        <v>122861.33</v>
      </c>
      <c r="F83" s="77">
        <v>1838.46</v>
      </c>
      <c r="G83" s="77">
        <v>490027.74</v>
      </c>
      <c r="H83" s="77">
        <v>12972.41</v>
      </c>
      <c r="I83" s="21">
        <f t="shared" si="3"/>
        <v>14810.869999999999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45838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113576.03</v>
      </c>
      <c r="C7" s="50">
        <f>+IFERROR(VLOOKUP($A7&amp;$D$3,BaseRA_GEN!$A$3:$I$857,5,0),"N.A.")</f>
        <v>67504.37</v>
      </c>
      <c r="D7" s="50">
        <f>+IFERROR(VLOOKUP($A7&amp;$D$3,BaseRA_GEN!$A$3:$I$857,6,0),"N.A.")</f>
        <v>1012.57</v>
      </c>
      <c r="E7" s="50">
        <f>+IFERROR(VLOOKUP($A7&amp;$D$3,BaseRA_GEN!$A$3:$I$857,7,0),"N.A.")</f>
        <v>215946.43</v>
      </c>
      <c r="F7" s="55">
        <f>+IFERROR(VLOOKUP($A7&amp;$D$3,BaseRA_GEN!$A$3:$I$857,8,0),"N.A.")</f>
        <v>4964.8</v>
      </c>
      <c r="G7" s="51">
        <f>+IFERROR(VLOOKUP($A7&amp;$D$3,BaseRA_GEN!$A$3:$I$857,9,0),"N.A.")</f>
        <v>5977.37</v>
      </c>
    </row>
    <row r="8" spans="1:18" ht="24.75" customHeight="1" x14ac:dyDescent="0.2">
      <c r="A8" s="14" t="s">
        <v>93</v>
      </c>
      <c r="B8" s="49">
        <f>+IFERROR(VLOOKUP($A8&amp;$D$3,BaseRA_GEN!$A$3:$I$857,4,0),"N.A.")</f>
        <v>1781667.86</v>
      </c>
      <c r="C8" s="52">
        <f>+IFERROR(VLOOKUP($A8&amp;$D$3,BaseRA_GEN!$A$3:$I$857,5,0),"N.A.")</f>
        <v>198735.48</v>
      </c>
      <c r="D8" s="52">
        <f>+IFERROR(VLOOKUP($A8&amp;$D$3,BaseRA_GEN!$A$3:$I$857,6,0),"N.A.")</f>
        <v>2981.03</v>
      </c>
      <c r="E8" s="52">
        <f>+IFERROR(VLOOKUP($A8&amp;$D$3,BaseRA_GEN!$A$3:$I$857,7,0),"N.A.")</f>
        <v>608031.06000000006</v>
      </c>
      <c r="F8" s="55">
        <f>+IFERROR(VLOOKUP($A8&amp;$D$3,BaseRA_GEN!$A$3:$I$857,8,0),"N.A.")</f>
        <v>4517.1499999999996</v>
      </c>
      <c r="G8" s="51">
        <f>+IFERROR(VLOOKUP($A8&amp;$D$3,BaseRA_GEN!$A$3:$I$857,9,0),"N.A.")</f>
        <v>7498.18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2762537.95</v>
      </c>
      <c r="C9" s="52">
        <f>+IFERROR(VLOOKUP($A9&amp;$D$3,BaseRA_GEN!$A$3:$I$857,5,0),"N.A.")</f>
        <v>616753.19999999995</v>
      </c>
      <c r="D9" s="52">
        <f>+IFERROR(VLOOKUP($A9&amp;$D$3,BaseRA_GEN!$A$3:$I$857,6,0),"N.A.")</f>
        <v>9244.5</v>
      </c>
      <c r="E9" s="52">
        <f>+IFERROR(VLOOKUP($A9&amp;$D$3,BaseRA_GEN!$A$3:$I$857,7,0),"N.A.")</f>
        <v>1395734.5</v>
      </c>
      <c r="F9" s="55">
        <f>+IFERROR(VLOOKUP($A9&amp;$D$3,BaseRA_GEN!$A$3:$I$857,8,0),"N.A.")</f>
        <v>12410.49</v>
      </c>
      <c r="G9" s="51">
        <f>+IFERROR(VLOOKUP($A9&amp;$D$3,BaseRA_GEN!$A$3:$I$857,9,0),"N.A.")</f>
        <v>21654.989999999998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431502.01</v>
      </c>
      <c r="C10" s="52">
        <f>+IFERROR(VLOOKUP($A10&amp;$D$3,BaseRA_GEN!$A$3:$I$857,5,0),"N.A.")</f>
        <v>85614.92</v>
      </c>
      <c r="D10" s="52">
        <f>+IFERROR(VLOOKUP($A10&amp;$D$3,BaseRA_GEN!$A$3:$I$857,6,0),"N.A.")</f>
        <v>1284.22</v>
      </c>
      <c r="E10" s="52">
        <f>+IFERROR(VLOOKUP($A10&amp;$D$3,BaseRA_GEN!$A$3:$I$857,7,0),"N.A.")</f>
        <v>229645.21</v>
      </c>
      <c r="F10" s="55">
        <f>+IFERROR(VLOOKUP($A10&amp;$D$3,BaseRA_GEN!$A$3:$I$857,8,0),"N.A.")</f>
        <v>6196.91</v>
      </c>
      <c r="G10" s="51">
        <f>+IFERROR(VLOOKUP($A10&amp;$D$3,BaseRA_GEN!$A$3:$I$857,9,0),"N.A.")</f>
        <v>7481.13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202441.21</v>
      </c>
      <c r="C11" s="52">
        <f>+IFERROR(VLOOKUP($A11&amp;$D$3,BaseRA_GEN!$A$3:$I$857,5,0),"N.A.")</f>
        <v>1141.04</v>
      </c>
      <c r="D11" s="52">
        <f>+IFERROR(VLOOKUP($A11&amp;$D$3,BaseRA_GEN!$A$3:$I$857,6,0),"N.A.")</f>
        <v>17.12</v>
      </c>
      <c r="E11" s="52">
        <f>+IFERROR(VLOOKUP($A11&amp;$D$3,BaseRA_GEN!$A$3:$I$857,7,0),"N.A.")</f>
        <v>260351.7</v>
      </c>
      <c r="F11" s="55">
        <f>+IFERROR(VLOOKUP($A11&amp;$D$3,BaseRA_GEN!$A$3:$I$857,8,0),"N.A.")</f>
        <v>1035.52</v>
      </c>
      <c r="G11" s="51">
        <f>+IFERROR(VLOOKUP($A11&amp;$D$3,BaseRA_GEN!$A$3:$I$857,9,0),"N.A.")</f>
        <v>1052.6399999999999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1425433.05</v>
      </c>
      <c r="C12" s="52">
        <f>+IFERROR(VLOOKUP($A12&amp;$D$3,BaseRA_GEN!$A$3:$I$857,5,0),"N.A.")</f>
        <v>250232.75</v>
      </c>
      <c r="D12" s="52">
        <f>+IFERROR(VLOOKUP($A12&amp;$D$3,BaseRA_GEN!$A$3:$I$857,6,0),"N.A.")</f>
        <v>3753.49</v>
      </c>
      <c r="E12" s="52">
        <f>+IFERROR(VLOOKUP($A12&amp;$D$3,BaseRA_GEN!$A$3:$I$857,7,0),"N.A.")</f>
        <v>1883233.54</v>
      </c>
      <c r="F12" s="55">
        <f>+IFERROR(VLOOKUP($A12&amp;$D$3,BaseRA_GEN!$A$3:$I$857,8,0),"N.A.")</f>
        <v>18505.05</v>
      </c>
      <c r="G12" s="51">
        <f>+IFERROR(VLOOKUP($A12&amp;$D$3,BaseRA_GEN!$A$3:$I$857,9,0),"N.A.")</f>
        <v>22258.54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569038.69999999995</v>
      </c>
      <c r="C13" s="52">
        <f>+IFERROR(VLOOKUP($A13&amp;$D$3,BaseRA_GEN!$A$3:$I$857,5,0),"N.A.")</f>
        <v>143880.39000000001</v>
      </c>
      <c r="D13" s="52">
        <f>+IFERROR(VLOOKUP($A13&amp;$D$3,BaseRA_GEN!$A$3:$I$857,6,0),"N.A.")</f>
        <v>2158.21</v>
      </c>
      <c r="E13" s="52">
        <f>+IFERROR(VLOOKUP($A13&amp;$D$3,BaseRA_GEN!$A$3:$I$857,7,0),"N.A.")</f>
        <v>161493.51</v>
      </c>
      <c r="F13" s="55">
        <f>+IFERROR(VLOOKUP($A13&amp;$D$3,BaseRA_GEN!$A$3:$I$857,8,0),"N.A.")</f>
        <v>7178.34</v>
      </c>
      <c r="G13" s="51">
        <f>+IFERROR(VLOOKUP($A13&amp;$D$3,BaseRA_GEN!$A$3:$I$857,9,0),"N.A.")</f>
        <v>9336.5499999999993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656387.05000000005</v>
      </c>
      <c r="C14" s="52">
        <f>+IFERROR(VLOOKUP($A14&amp;$D$3,BaseRA_GEN!$A$3:$I$857,5,0),"N.A.")</f>
        <v>615161.73</v>
      </c>
      <c r="D14" s="52">
        <f>+IFERROR(VLOOKUP($A14&amp;$D$3,BaseRA_GEN!$A$3:$I$857,6,0),"N.A.")</f>
        <v>9227.43</v>
      </c>
      <c r="E14" s="52">
        <f>+IFERROR(VLOOKUP($A14&amp;$D$3,BaseRA_GEN!$A$3:$I$857,7,0),"N.A.")</f>
        <v>473975</v>
      </c>
      <c r="F14" s="55">
        <f>+IFERROR(VLOOKUP($A14&amp;$D$3,BaseRA_GEN!$A$3:$I$857,8,0),"N.A.")</f>
        <v>6473.04</v>
      </c>
      <c r="G14" s="51">
        <f>+IFERROR(VLOOKUP($A14&amp;$D$3,BaseRA_GEN!$A$3:$I$857,9,0),"N.A.")</f>
        <v>15700.470000000001</v>
      </c>
    </row>
    <row r="15" spans="1:18" ht="24.75" customHeight="1" x14ac:dyDescent="0.2">
      <c r="A15" s="14" t="s">
        <v>94</v>
      </c>
      <c r="B15" s="49">
        <f>+IFERROR(VLOOKUP($A15&amp;$D$3,BaseRA_GEN!$A$3:$I$857,4,0),"N.A.")</f>
        <v>23596.61</v>
      </c>
      <c r="C15" s="52">
        <f>+IFERROR(VLOOKUP($A15&amp;$D$3,BaseRA_GEN!$A$3:$I$857,5,0),"N.A.")</f>
        <v>1687.79</v>
      </c>
      <c r="D15" s="52">
        <f>+IFERROR(VLOOKUP($A15&amp;$D$3,BaseRA_GEN!$A$3:$I$857,6,0),"N.A.")</f>
        <v>25.32</v>
      </c>
      <c r="E15" s="52">
        <f>+IFERROR(VLOOKUP($A15&amp;$D$3,BaseRA_GEN!$A$3:$I$857,7,0),"N.A.")</f>
        <v>19622.79</v>
      </c>
      <c r="F15" s="55">
        <f>+IFERROR(VLOOKUP($A15&amp;$D$3,BaseRA_GEN!$A$3:$I$857,8,0),"N.A.")</f>
        <v>347.27</v>
      </c>
      <c r="G15" s="51">
        <f>+IFERROR(VLOOKUP($A15&amp;$D$3,BaseRA_GEN!$A$3:$I$857,9,0),"N.A.")</f>
        <v>372.59</v>
      </c>
    </row>
    <row r="16" spans="1:18" ht="24.75" customHeight="1" x14ac:dyDescent="0.2">
      <c r="A16" s="14" t="s">
        <v>114</v>
      </c>
      <c r="B16" s="49">
        <f>+IFERROR(VLOOKUP($A16&amp;$D$3,BaseRA_GEN!$A$3:$I$857,4,0),"N.A.")</f>
        <v>36421</v>
      </c>
      <c r="C16" s="52">
        <f>+IFERROR(VLOOKUP($A16&amp;$D$3,BaseRA_GEN!$A$3:$I$857,5,0),"N.A.")</f>
        <v>5410.26</v>
      </c>
      <c r="D16" s="52">
        <f>+IFERROR(VLOOKUP($A16&amp;$D$3,BaseRA_GEN!$A$3:$I$857,6,0),"N.A.")</f>
        <v>81.150000000000006</v>
      </c>
      <c r="E16" s="52">
        <f>+IFERROR(VLOOKUP($A16&amp;$D$3,BaseRA_GEN!$A$3:$I$857,7,0),"N.A.")</f>
        <v>87828.41</v>
      </c>
      <c r="F16" s="55">
        <f>+IFERROR(VLOOKUP($A16&amp;$D$3,BaseRA_GEN!$A$3:$I$857,8,0),"N.A.")</f>
        <v>2619.19</v>
      </c>
      <c r="G16" s="51">
        <f>+IFERROR(VLOOKUP($A16&amp;$D$3,BaseRA_GEN!$A$3:$I$857,9,0),"N.A.")</f>
        <v>2700.34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235996.52</v>
      </c>
      <c r="C17" s="52">
        <f>+IFERROR(VLOOKUP($A17&amp;$D$3,BaseRA_GEN!$A$3:$I$857,5,0),"N.A.")</f>
        <v>132536.76999999999</v>
      </c>
      <c r="D17" s="52">
        <f>+IFERROR(VLOOKUP($A17&amp;$D$3,BaseRA_GEN!$A$3:$I$857,6,0),"N.A.")</f>
        <v>1988.05</v>
      </c>
      <c r="E17" s="52">
        <f>+IFERROR(VLOOKUP($A17&amp;$D$3,BaseRA_GEN!$A$3:$I$857,7,0),"N.A.")</f>
        <v>676085.95</v>
      </c>
      <c r="F17" s="55">
        <f>+IFERROR(VLOOKUP($A17&amp;$D$3,BaseRA_GEN!$A$3:$I$857,8,0),"N.A.")</f>
        <v>9067.52</v>
      </c>
      <c r="G17" s="51">
        <f>+IFERROR(VLOOKUP($A17&amp;$D$3,BaseRA_GEN!$A$3:$I$857,9,0),"N.A.")</f>
        <v>11055.57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219156.84</v>
      </c>
      <c r="C18" s="52">
        <f>+IFERROR(VLOOKUP($A18&amp;$D$3,BaseRA_GEN!$A$3:$I$857,5,0),"N.A.")</f>
        <v>118071.92</v>
      </c>
      <c r="D18" s="52">
        <f>+IFERROR(VLOOKUP($A18&amp;$D$3,BaseRA_GEN!$A$3:$I$857,6,0),"N.A.")</f>
        <v>1771.08</v>
      </c>
      <c r="E18" s="52">
        <f>+IFERROR(VLOOKUP($A18&amp;$D$3,BaseRA_GEN!$A$3:$I$857,7,0),"N.A.")</f>
        <v>670631.37</v>
      </c>
      <c r="F18" s="55">
        <f>+IFERROR(VLOOKUP($A18&amp;$D$3,BaseRA_GEN!$A$3:$I$857,8,0),"N.A.")</f>
        <v>5463.04</v>
      </c>
      <c r="G18" s="51">
        <f>+IFERROR(VLOOKUP($A18&amp;$D$3,BaseRA_GEN!$A$3:$I$857,9,0),"N.A.")</f>
        <v>7234.12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1389241.71</v>
      </c>
      <c r="C19" s="52">
        <f>+IFERROR(VLOOKUP($A19&amp;$D$3,BaseRA_GEN!$A$3:$I$857,5,0),"N.A.")</f>
        <v>324912.02</v>
      </c>
      <c r="D19" s="52">
        <f>+IFERROR(VLOOKUP($A19&amp;$D$3,BaseRA_GEN!$A$3:$I$857,6,0),"N.A.")</f>
        <v>4873.68</v>
      </c>
      <c r="E19" s="52">
        <f>+IFERROR(VLOOKUP($A19&amp;$D$3,BaseRA_GEN!$A$3:$I$857,7,0),"N.A.")</f>
        <v>1226911.5900000001</v>
      </c>
      <c r="F19" s="55">
        <f>+IFERROR(VLOOKUP($A19&amp;$D$3,BaseRA_GEN!$A$3:$I$857,8,0),"N.A.")</f>
        <v>34295.360000000001</v>
      </c>
      <c r="G19" s="51">
        <f>+IFERROR(VLOOKUP($A19&amp;$D$3,BaseRA_GEN!$A$3:$I$857,9,0),"N.A.")</f>
        <v>39169.040000000001</v>
      </c>
    </row>
    <row r="20" spans="1:7" ht="24.75" customHeight="1" x14ac:dyDescent="0.2">
      <c r="A20" s="14" t="s">
        <v>115</v>
      </c>
      <c r="B20" s="49">
        <f>+IFERROR(VLOOKUP($A20&amp;$D$3,BaseRA_GEN!$A$3:$I$857,4,0),"N.A.")</f>
        <v>10840.34</v>
      </c>
      <c r="C20" s="52">
        <f>+IFERROR(VLOOKUP($A20&amp;$D$3,BaseRA_GEN!$A$3:$I$857,5,0),"N.A.")</f>
        <v>1254.3699999999999</v>
      </c>
      <c r="D20" s="52">
        <f>+IFERROR(VLOOKUP($A20&amp;$D$3,BaseRA_GEN!$A$3:$I$857,6,0),"N.A.")</f>
        <v>18.82</v>
      </c>
      <c r="E20" s="52">
        <f>+IFERROR(VLOOKUP($A20&amp;$D$3,BaseRA_GEN!$A$3:$I$857,7,0),"N.A.")</f>
        <v>13497.75</v>
      </c>
      <c r="F20" s="55">
        <f>+IFERROR(VLOOKUP($A20&amp;$D$3,BaseRA_GEN!$A$3:$I$857,8,0),"N.A.")</f>
        <v>649.41999999999996</v>
      </c>
      <c r="G20" s="51">
        <f>+IFERROR(VLOOKUP($A20&amp;$D$3,BaseRA_GEN!$A$3:$I$857,9,0),"N.A.")</f>
        <v>668.24</v>
      </c>
    </row>
    <row r="21" spans="1:7" ht="24.75" customHeight="1" x14ac:dyDescent="0.2">
      <c r="A21" s="14" t="s">
        <v>98</v>
      </c>
      <c r="B21" s="49">
        <f>+IFERROR(VLOOKUP($A21&amp;$D$3,BaseRA_GEN!$A$3:$I$857,4,0),"N.A.")</f>
        <v>2108834.02</v>
      </c>
      <c r="C21" s="52">
        <f>+IFERROR(VLOOKUP($A21&amp;$D$3,BaseRA_GEN!$A$3:$I$857,5,0),"N.A.")</f>
        <v>366528.61</v>
      </c>
      <c r="D21" s="52">
        <f>+IFERROR(VLOOKUP($A21&amp;$D$3,BaseRA_GEN!$A$3:$I$857,6,0),"N.A.")</f>
        <v>5497.93</v>
      </c>
      <c r="E21" s="52">
        <f>+IFERROR(VLOOKUP($A21&amp;$D$3,BaseRA_GEN!$A$3:$I$857,7,0),"N.A.")</f>
        <v>552413.81999999995</v>
      </c>
      <c r="F21" s="55">
        <f>+IFERROR(VLOOKUP($A21&amp;$D$3,BaseRA_GEN!$A$3:$I$857,8,0),"N.A.")</f>
        <v>8832.08</v>
      </c>
      <c r="G21" s="51">
        <f>+IFERROR(VLOOKUP($A21&amp;$D$3,BaseRA_GEN!$A$3:$I$857,9,0),"N.A.")</f>
        <v>14330.01</v>
      </c>
    </row>
    <row r="22" spans="1:7" ht="24.75" customHeight="1" x14ac:dyDescent="0.2">
      <c r="A22" s="14" t="s">
        <v>11</v>
      </c>
      <c r="B22" s="49">
        <f>+IFERROR(VLOOKUP($A22&amp;$D$3,BaseRA_GEN!$A$3:$I$857,4,0),"N.A.")</f>
        <v>67623.64</v>
      </c>
      <c r="C22" s="52">
        <f>+IFERROR(VLOOKUP($A22&amp;$D$3,BaseRA_GEN!$A$3:$I$857,5,0),"N.A.")</f>
        <v>4052.3</v>
      </c>
      <c r="D22" s="52">
        <f>+IFERROR(VLOOKUP($A22&amp;$D$3,BaseRA_GEN!$A$3:$I$857,6,0),"N.A.")</f>
        <v>60.78</v>
      </c>
      <c r="E22" s="52">
        <f>+IFERROR(VLOOKUP($A22&amp;$D$3,BaseRA_GEN!$A$3:$I$857,7,0),"N.A.")</f>
        <v>85684.15</v>
      </c>
      <c r="F22" s="55">
        <f>+IFERROR(VLOOKUP($A22&amp;$D$3,BaseRA_GEN!$A$3:$I$857,8,0),"N.A.")</f>
        <v>1219.22</v>
      </c>
      <c r="G22" s="51">
        <f>+IFERROR(VLOOKUP($A22&amp;$D$3,BaseRA_GEN!$A$3:$I$857,9,0),"N.A.")</f>
        <v>1280</v>
      </c>
    </row>
    <row r="23" spans="1:7" ht="24.75" customHeight="1" x14ac:dyDescent="0.2">
      <c r="A23" s="14" t="s">
        <v>12</v>
      </c>
      <c r="B23" s="49">
        <f>+IFERROR(VLOOKUP($A23&amp;$D$3,BaseRA_GEN!$A$3:$I$857,4,0),"N.A.")</f>
        <v>1524109.22</v>
      </c>
      <c r="C23" s="52">
        <f>+IFERROR(VLOOKUP($A23&amp;$D$3,BaseRA_GEN!$A$3:$I$857,5,0),"N.A.")</f>
        <v>307990.71000000002</v>
      </c>
      <c r="D23" s="52">
        <f>+IFERROR(VLOOKUP($A23&amp;$D$3,BaseRA_GEN!$A$3:$I$857,6,0),"N.A.")</f>
        <v>4471.4799999999996</v>
      </c>
      <c r="E23" s="52">
        <f>+IFERROR(VLOOKUP($A23&amp;$D$3,BaseRA_GEN!$A$3:$I$857,7,0),"N.A.")</f>
        <v>1371473.15</v>
      </c>
      <c r="F23" s="55">
        <f>+IFERROR(VLOOKUP($A23&amp;$D$3,BaseRA_GEN!$A$3:$I$857,8,0),"N.A.")</f>
        <v>14586.44</v>
      </c>
      <c r="G23" s="51">
        <f>+IFERROR(VLOOKUP($A23&amp;$D$3,BaseRA_GEN!$A$3:$I$857,9,0),"N.A.")</f>
        <v>19057.919999999998</v>
      </c>
    </row>
    <row r="24" spans="1:7" ht="24.75" customHeight="1" x14ac:dyDescent="0.2">
      <c r="A24" s="14" t="s">
        <v>13</v>
      </c>
      <c r="B24" s="49">
        <f>+IFERROR(VLOOKUP($A24&amp;$D$3,BaseRA_GEN!$A$3:$I$857,4,0),"N.A.")</f>
        <v>736754.95</v>
      </c>
      <c r="C24" s="52">
        <f>+IFERROR(VLOOKUP($A24&amp;$D$3,BaseRA_GEN!$A$3:$I$857,5,0),"N.A.")</f>
        <v>250434.5</v>
      </c>
      <c r="D24" s="52">
        <f>+IFERROR(VLOOKUP($A24&amp;$D$3,BaseRA_GEN!$A$3:$I$857,6,0),"N.A.")</f>
        <v>3756.52</v>
      </c>
      <c r="E24" s="52">
        <f>+IFERROR(VLOOKUP($A24&amp;$D$3,BaseRA_GEN!$A$3:$I$857,7,0),"N.A.")</f>
        <v>1551387.47</v>
      </c>
      <c r="F24" s="55">
        <f>+IFERROR(VLOOKUP($A24&amp;$D$3,BaseRA_GEN!$A$3:$I$857,8,0),"N.A.")</f>
        <v>9543.17</v>
      </c>
      <c r="G24" s="51">
        <f>+IFERROR(VLOOKUP($A24&amp;$D$3,BaseRA_GEN!$A$3:$I$857,9,0),"N.A.")</f>
        <v>13299.69</v>
      </c>
    </row>
    <row r="25" spans="1:7" ht="24.75" customHeight="1" x14ac:dyDescent="0.2">
      <c r="A25" s="14" t="s">
        <v>14</v>
      </c>
      <c r="B25" s="49">
        <f>+IFERROR(VLOOKUP($A25&amp;$D$3,BaseRA_GEN!$A$3:$I$857,4,0),"N.A.")</f>
        <v>122060.23</v>
      </c>
      <c r="C25" s="52">
        <f>+IFERROR(VLOOKUP($A25&amp;$D$3,BaseRA_GEN!$A$3:$I$857,5,0),"N.A.")</f>
        <v>2.11</v>
      </c>
      <c r="D25" s="52">
        <f>+IFERROR(VLOOKUP($A25&amp;$D$3,BaseRA_GEN!$A$3:$I$857,6,0),"N.A.")</f>
        <v>0.03</v>
      </c>
      <c r="E25" s="52">
        <f>+IFERROR(VLOOKUP($A25&amp;$D$3,BaseRA_GEN!$A$3:$I$857,7,0),"N.A.")</f>
        <v>717831.91</v>
      </c>
      <c r="F25" s="55">
        <f>+IFERROR(VLOOKUP($A25&amp;$D$3,BaseRA_GEN!$A$3:$I$857,8,0),"N.A.")</f>
        <v>5640.92</v>
      </c>
      <c r="G25" s="51">
        <f>+IFERROR(VLOOKUP($A25&amp;$D$3,BaseRA_GEN!$A$3:$I$857,9,0),"N.A.")</f>
        <v>5640.95</v>
      </c>
    </row>
    <row r="26" spans="1:7" ht="24.75" customHeight="1" x14ac:dyDescent="0.2">
      <c r="A26" s="14" t="s">
        <v>15</v>
      </c>
      <c r="B26" s="49">
        <f>+IFERROR(VLOOKUP($A26&amp;$D$3,BaseRA_GEN!$A$3:$I$857,4,0),"N.A.")</f>
        <v>1170871.56</v>
      </c>
      <c r="C26" s="52">
        <f>+IFERROR(VLOOKUP($A26&amp;$D$3,BaseRA_GEN!$A$3:$I$857,5,0),"N.A.")</f>
        <v>1027306.73</v>
      </c>
      <c r="D26" s="52">
        <f>+IFERROR(VLOOKUP($A26&amp;$D$3,BaseRA_GEN!$A$3:$I$857,6,0),"N.A.")</f>
        <v>15409.6</v>
      </c>
      <c r="E26" s="52">
        <f>+IFERROR(VLOOKUP($A26&amp;$D$3,BaseRA_GEN!$A$3:$I$857,7,0),"N.A.")</f>
        <v>2151226.39</v>
      </c>
      <c r="F26" s="55">
        <f>+IFERROR(VLOOKUP($A26&amp;$D$3,BaseRA_GEN!$A$3:$I$857,8,0),"N.A.")</f>
        <v>25052.14</v>
      </c>
      <c r="G26" s="51">
        <f>+IFERROR(VLOOKUP($A26&amp;$D$3,BaseRA_GEN!$A$3:$I$857,9,0),"N.A.")</f>
        <v>40461.74</v>
      </c>
    </row>
    <row r="27" spans="1:7" ht="24.75" customHeight="1" x14ac:dyDescent="0.2">
      <c r="A27" s="14" t="s">
        <v>117</v>
      </c>
      <c r="B27" s="49">
        <f>+IFERROR(VLOOKUP($A27&amp;$D$3,BaseRA_GEN!$A$3:$I$857,4,0),"N.A.")</f>
        <v>0</v>
      </c>
      <c r="C27" s="52">
        <f>+IFERROR(VLOOKUP($A27&amp;$D$3,BaseRA_GEN!$A$3:$I$857,5,0),"N.A.")</f>
        <v>0</v>
      </c>
      <c r="D27" s="52">
        <f>+IFERROR(VLOOKUP($A27&amp;$D$3,BaseRA_GEN!$A$3:$I$857,6,0),"N.A.")</f>
        <v>0</v>
      </c>
      <c r="E27" s="52">
        <f>+IFERROR(VLOOKUP($A27&amp;$D$3,BaseRA_GEN!$A$3:$I$857,7,0),"N.A.")</f>
        <v>3255.34</v>
      </c>
      <c r="F27" s="55">
        <f>+IFERROR(VLOOKUP($A27&amp;$D$3,BaseRA_GEN!$A$3:$I$857,8,0),"N.A.")</f>
        <v>134.30000000000001</v>
      </c>
      <c r="G27" s="51">
        <f>+IFERROR(VLOOKUP($A27&amp;$D$3,BaseRA_GEN!$A$3:$I$857,9,0),"N.A.")</f>
        <v>134.30000000000001</v>
      </c>
    </row>
    <row r="28" spans="1:7" ht="24.75" customHeight="1" x14ac:dyDescent="0.2">
      <c r="A28" s="14" t="s">
        <v>96</v>
      </c>
      <c r="B28" s="49">
        <f>+IFERROR(VLOOKUP($A28&amp;$D$3,BaseRA_GEN!$A$3:$I$857,4,0),"N.A.")</f>
        <v>1355673.31</v>
      </c>
      <c r="C28" s="52">
        <f>+IFERROR(VLOOKUP($A28&amp;$D$3,BaseRA_GEN!$A$3:$I$857,5,0),"N.A.")</f>
        <v>76891.009999999995</v>
      </c>
      <c r="D28" s="52">
        <f>+IFERROR(VLOOKUP($A28&amp;$D$3,BaseRA_GEN!$A$3:$I$857,6,0),"N.A.")</f>
        <v>1153.3699999999999</v>
      </c>
      <c r="E28" s="52">
        <f>+IFERROR(VLOOKUP($A28&amp;$D$3,BaseRA_GEN!$A$3:$I$857,7,0),"N.A.")</f>
        <v>536792.64</v>
      </c>
      <c r="F28" s="55">
        <f>+IFERROR(VLOOKUP($A28&amp;$D$3,BaseRA_GEN!$A$3:$I$857,8,0),"N.A.")</f>
        <v>7412.04</v>
      </c>
      <c r="G28" s="51">
        <f>+IFERROR(VLOOKUP($A28&amp;$D$3,BaseRA_GEN!$A$3:$I$857,9,0),"N.A.")</f>
        <v>8565.41</v>
      </c>
    </row>
    <row r="29" spans="1:7" ht="24.75" customHeight="1" x14ac:dyDescent="0.2">
      <c r="A29" s="14" t="s">
        <v>16</v>
      </c>
      <c r="B29" s="49">
        <f>+IFERROR(VLOOKUP($A29&amp;$D$3,BaseRA_GEN!$A$3:$I$857,4,0),"N.A.")</f>
        <v>17140.54</v>
      </c>
      <c r="C29" s="52">
        <f>+IFERROR(VLOOKUP($A29&amp;$D$3,BaseRA_GEN!$A$3:$I$857,5,0),"N.A.")</f>
        <v>93141.09</v>
      </c>
      <c r="D29" s="52">
        <f>+IFERROR(VLOOKUP($A29&amp;$D$3,BaseRA_GEN!$A$3:$I$857,6,0),"N.A.")</f>
        <v>1397.12</v>
      </c>
      <c r="E29" s="52">
        <f>+IFERROR(VLOOKUP($A29&amp;$D$3,BaseRA_GEN!$A$3:$I$857,7,0),"N.A.")</f>
        <v>140000.75</v>
      </c>
      <c r="F29" s="55">
        <f>+IFERROR(VLOOKUP($A29&amp;$D$3,BaseRA_GEN!$A$3:$I$857,8,0),"N.A.")</f>
        <v>1031.3800000000001</v>
      </c>
      <c r="G29" s="51">
        <f>+IFERROR(VLOOKUP($A29&amp;$D$3,BaseRA_GEN!$A$3:$I$857,9,0),"N.A.")</f>
        <v>2428.5</v>
      </c>
    </row>
    <row r="30" spans="1:7" ht="24.75" customHeight="1" x14ac:dyDescent="0.2">
      <c r="A30" s="14" t="s">
        <v>17</v>
      </c>
      <c r="B30" s="49">
        <f>+IFERROR(VLOOKUP($A30&amp;$D$3,BaseRA_GEN!$A$3:$I$857,4,0),"N.A.")</f>
        <v>650504.49</v>
      </c>
      <c r="C30" s="52">
        <f>+IFERROR(VLOOKUP($A30&amp;$D$3,BaseRA_GEN!$A$3:$I$857,5,0),"N.A.")</f>
        <v>238882.27</v>
      </c>
      <c r="D30" s="52">
        <f>+IFERROR(VLOOKUP($A30&amp;$D$3,BaseRA_GEN!$A$3:$I$857,6,0),"N.A.")</f>
        <v>3583.23</v>
      </c>
      <c r="E30" s="52">
        <f>+IFERROR(VLOOKUP($A30&amp;$D$3,BaseRA_GEN!$A$3:$I$857,7,0),"N.A.")</f>
        <v>407794.75</v>
      </c>
      <c r="F30" s="55">
        <f>+IFERROR(VLOOKUP($A30&amp;$D$3,BaseRA_GEN!$A$3:$I$857,8,0),"N.A.")</f>
        <v>3916.05</v>
      </c>
      <c r="G30" s="51">
        <f>+IFERROR(VLOOKUP($A30&amp;$D$3,BaseRA_GEN!$A$3:$I$857,9,0),"N.A.")</f>
        <v>7499.2800000000007</v>
      </c>
    </row>
    <row r="31" spans="1:7" ht="24.75" customHeight="1" x14ac:dyDescent="0.2">
      <c r="A31" s="14" t="s">
        <v>18</v>
      </c>
      <c r="B31" s="49">
        <f>+IFERROR(VLOOKUP($A31&amp;$D$3,BaseRA_GEN!$A$3:$I$857,4,0),"N.A.")</f>
        <v>148778.84</v>
      </c>
      <c r="C31" s="52">
        <f>+IFERROR(VLOOKUP($A31&amp;$D$3,BaseRA_GEN!$A$3:$I$857,5,0),"N.A.")</f>
        <v>9000.26</v>
      </c>
      <c r="D31" s="52">
        <f>+IFERROR(VLOOKUP($A31&amp;$D$3,BaseRA_GEN!$A$3:$I$857,6,0),"N.A.")</f>
        <v>135</v>
      </c>
      <c r="E31" s="52">
        <f>+IFERROR(VLOOKUP($A31&amp;$D$3,BaseRA_GEN!$A$3:$I$857,7,0),"N.A.")</f>
        <v>129536.11</v>
      </c>
      <c r="F31" s="55">
        <f>+IFERROR(VLOOKUP($A31&amp;$D$3,BaseRA_GEN!$A$3:$I$857,8,0),"N.A.")</f>
        <v>901.35</v>
      </c>
      <c r="G31" s="51">
        <f>+IFERROR(VLOOKUP($A31&amp;$D$3,BaseRA_GEN!$A$3:$I$857,9,0),"N.A.")</f>
        <v>1036.3499999999999</v>
      </c>
    </row>
    <row r="32" spans="1:7" ht="24.75" customHeight="1" x14ac:dyDescent="0.2">
      <c r="A32" s="14" t="s">
        <v>19</v>
      </c>
      <c r="B32" s="49">
        <f>+IFERROR(VLOOKUP($A32&amp;$D$3,BaseRA_GEN!$A$3:$I$857,4,0),"N.A.")</f>
        <v>3259959.66</v>
      </c>
      <c r="C32" s="52">
        <f>+IFERROR(VLOOKUP($A32&amp;$D$3,BaseRA_GEN!$A$3:$I$857,5,0),"N.A.")</f>
        <v>294545.26</v>
      </c>
      <c r="D32" s="52">
        <f>+IFERROR(VLOOKUP($A32&amp;$D$3,BaseRA_GEN!$A$3:$I$857,6,0),"N.A.")</f>
        <v>4417.9399999999996</v>
      </c>
      <c r="E32" s="52">
        <f>+IFERROR(VLOOKUP($A32&amp;$D$3,BaseRA_GEN!$A$3:$I$857,7,0),"N.A.")</f>
        <v>2370218.9900000002</v>
      </c>
      <c r="F32" s="55">
        <f>+IFERROR(VLOOKUP($A32&amp;$D$3,BaseRA_GEN!$A$3:$I$857,8,0),"N.A.")</f>
        <v>53848.21</v>
      </c>
      <c r="G32" s="51">
        <f>+IFERROR(VLOOKUP($A32&amp;$D$3,BaseRA_GEN!$A$3:$I$857,9,0),"N.A.")</f>
        <v>58266.15</v>
      </c>
    </row>
    <row r="33" spans="1:7" ht="24.75" customHeight="1" thickBot="1" x14ac:dyDescent="0.25">
      <c r="A33" s="15" t="s">
        <v>20</v>
      </c>
      <c r="B33" s="53">
        <f>+IFERROR(VLOOKUP($A33&amp;$D$3,BaseRA_GEN!$A$3:$I$857,4,0),"N.A.")</f>
        <v>469246.05</v>
      </c>
      <c r="C33" s="54">
        <f>+IFERROR(VLOOKUP($A33&amp;$D$3,BaseRA_GEN!$A$3:$I$857,5,0),"N.A.")</f>
        <v>122861.33</v>
      </c>
      <c r="D33" s="54">
        <f>+IFERROR(VLOOKUP($A33&amp;$D$3,BaseRA_GEN!$A$3:$I$857,6,0),"N.A.")</f>
        <v>1838.46</v>
      </c>
      <c r="E33" s="54">
        <f>+IFERROR(VLOOKUP($A33&amp;$D$3,BaseRA_GEN!$A$3:$I$857,7,0),"N.A.")</f>
        <v>490027.74</v>
      </c>
      <c r="F33" s="56">
        <f>+IFERROR(VLOOKUP($A33&amp;$D$3,BaseRA_GEN!$A$3:$I$857,8,0),"N.A.")</f>
        <v>12972.41</v>
      </c>
      <c r="G33" s="51">
        <f>+IFERROR(VLOOKUP($A33&amp;$D$3,BaseRA_GEN!$A$3:$I$857,9,0),"N.A.")</f>
        <v>14810.869999999999</v>
      </c>
    </row>
    <row r="34" spans="1:7" s="27" customFormat="1" ht="15" thickTop="1" x14ac:dyDescent="0.2">
      <c r="G34" s="32"/>
    </row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s="27" customFormat="1" x14ac:dyDescent="0.2"/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zLlT9JdML//ODeqgQ6N2Whuaw2IrEgtjFjG4CutBpxl95NG+gCiyeygmw+qv1zoZB9Yy+S2Z8BPwrTgb61wprA==" saltValue="B1f8e8h7yXzKu6CeiCcdTA==" spinCount="100000" sheet="1" objects="1" scenarios="1"/>
  <sortState xmlns:xlrd2="http://schemas.microsoft.com/office/spreadsheetml/2017/richdata2" ref="A7:A33">
    <sortCondition ref="A7:A33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$A$45:$A$50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49</v>
      </c>
      <c r="E1" s="1" t="s">
        <v>50</v>
      </c>
      <c r="F1" s="1"/>
      <c r="G1" s="1" t="s">
        <v>51</v>
      </c>
      <c r="H1" s="1"/>
      <c r="I1" s="1" t="s">
        <v>52</v>
      </c>
    </row>
    <row r="2" spans="1:10" ht="30" customHeight="1" x14ac:dyDescent="0.25">
      <c r="B2" s="1"/>
      <c r="C2" s="1"/>
      <c r="D2" s="40" t="s">
        <v>53</v>
      </c>
      <c r="E2" s="40" t="s">
        <v>53</v>
      </c>
      <c r="F2" s="40" t="s">
        <v>54</v>
      </c>
      <c r="G2" s="40" t="s">
        <v>53</v>
      </c>
      <c r="H2" s="40" t="s">
        <v>54</v>
      </c>
      <c r="I2" s="40" t="s">
        <v>54</v>
      </c>
    </row>
    <row r="3" spans="1:10" ht="15" customHeight="1" x14ac:dyDescent="0.25">
      <c r="A3" t="str">
        <f>+B3&amp;C3</f>
        <v>ALFA VIDA45777</v>
      </c>
      <c r="B3" s="1" t="s">
        <v>21</v>
      </c>
      <c r="C3" s="34">
        <v>45777</v>
      </c>
      <c r="D3" s="77">
        <v>34738905.600000001</v>
      </c>
      <c r="E3" s="77">
        <v>4365981.41</v>
      </c>
      <c r="F3" s="77">
        <v>65489.72</v>
      </c>
      <c r="G3" s="77">
        <v>7839666.75</v>
      </c>
      <c r="H3" s="77">
        <v>162513.5</v>
      </c>
      <c r="I3" s="21">
        <f>+H3+F3</f>
        <v>228003.22</v>
      </c>
      <c r="J3" s="78"/>
    </row>
    <row r="4" spans="1:10" ht="15" customHeight="1" x14ac:dyDescent="0.25">
      <c r="A4" t="str">
        <f t="shared" ref="A4:A65" si="0">+B4&amp;C4</f>
        <v>ALFA VIDA45808</v>
      </c>
      <c r="B4" s="1" t="s">
        <v>21</v>
      </c>
      <c r="C4" s="34">
        <v>45808</v>
      </c>
      <c r="D4" s="77">
        <v>35431783.479999997</v>
      </c>
      <c r="E4" s="77">
        <v>4339692.54</v>
      </c>
      <c r="F4" s="77">
        <v>65095.39</v>
      </c>
      <c r="G4" s="77">
        <v>7864868.75</v>
      </c>
      <c r="H4" s="77">
        <v>165382.20000000001</v>
      </c>
      <c r="I4" s="21">
        <f t="shared" ref="I4:I65" si="1">+H4+F4</f>
        <v>230477.59000000003</v>
      </c>
    </row>
    <row r="5" spans="1:10" ht="15" customHeight="1" x14ac:dyDescent="0.25">
      <c r="A5" t="str">
        <f t="shared" si="0"/>
        <v>ALFA VIDA45838</v>
      </c>
      <c r="B5" s="1" t="s">
        <v>21</v>
      </c>
      <c r="C5" s="34">
        <v>45838</v>
      </c>
      <c r="D5" s="77">
        <v>36083203.439999998</v>
      </c>
      <c r="E5" s="77">
        <v>4281880.1900000004</v>
      </c>
      <c r="F5" s="77">
        <v>64228.2</v>
      </c>
      <c r="G5" s="77">
        <v>8222626.54</v>
      </c>
      <c r="H5" s="77">
        <v>167287.48000000001</v>
      </c>
      <c r="I5" s="21">
        <f t="shared" si="1"/>
        <v>231515.68</v>
      </c>
    </row>
    <row r="6" spans="1:10" ht="15" customHeight="1" x14ac:dyDescent="0.25">
      <c r="A6" t="str">
        <f t="shared" si="0"/>
        <v>ALLIANZ VIDA45777</v>
      </c>
      <c r="B6" s="1" t="s">
        <v>95</v>
      </c>
      <c r="C6" s="34">
        <v>45777</v>
      </c>
      <c r="D6" s="77">
        <v>2968413.36</v>
      </c>
      <c r="E6" s="77">
        <v>55638.57</v>
      </c>
      <c r="F6" s="77">
        <v>834.58</v>
      </c>
      <c r="G6" s="77">
        <v>225666.89</v>
      </c>
      <c r="H6" s="77">
        <v>5970.23</v>
      </c>
      <c r="I6" s="21">
        <f t="shared" si="1"/>
        <v>6804.8099999999995</v>
      </c>
    </row>
    <row r="7" spans="1:10" ht="15" customHeight="1" x14ac:dyDescent="0.25">
      <c r="A7" t="str">
        <f t="shared" si="0"/>
        <v>ALLIANZ VIDA45808</v>
      </c>
      <c r="B7" s="1" t="s">
        <v>95</v>
      </c>
      <c r="C7" s="34">
        <v>45808</v>
      </c>
      <c r="D7" s="77">
        <v>2963801.67</v>
      </c>
      <c r="E7" s="77">
        <v>71045.97</v>
      </c>
      <c r="F7" s="77">
        <v>1065.69</v>
      </c>
      <c r="G7" s="77">
        <v>224690.41</v>
      </c>
      <c r="H7" s="77">
        <v>5572.38</v>
      </c>
      <c r="I7" s="21">
        <f t="shared" si="1"/>
        <v>6638.07</v>
      </c>
    </row>
    <row r="8" spans="1:10" ht="15" customHeight="1" x14ac:dyDescent="0.25">
      <c r="A8" t="str">
        <f t="shared" si="0"/>
        <v>ALLIANZ VIDA45838</v>
      </c>
      <c r="B8" s="1" t="s">
        <v>95</v>
      </c>
      <c r="C8" s="34">
        <v>45838</v>
      </c>
      <c r="D8" s="77">
        <v>2952949.43</v>
      </c>
      <c r="E8" s="77">
        <v>66375.38</v>
      </c>
      <c r="F8" s="77">
        <v>995.63</v>
      </c>
      <c r="G8" s="77">
        <v>211302.5</v>
      </c>
      <c r="H8" s="77">
        <v>5493.22</v>
      </c>
      <c r="I8" s="21">
        <f t="shared" si="1"/>
        <v>6488.85</v>
      </c>
    </row>
    <row r="9" spans="1:10" ht="15" customHeight="1" x14ac:dyDescent="0.25">
      <c r="A9" t="str">
        <f t="shared" si="0"/>
        <v>ANDINA45777</v>
      </c>
      <c r="B9" s="1" t="s">
        <v>116</v>
      </c>
      <c r="C9" s="34">
        <v>45777</v>
      </c>
      <c r="D9" s="77">
        <v>1202281.72</v>
      </c>
      <c r="E9" s="77">
        <v>23.83</v>
      </c>
      <c r="F9" s="77">
        <v>0.36</v>
      </c>
      <c r="G9" s="77">
        <v>4352.1899999999996</v>
      </c>
      <c r="H9" s="77">
        <v>195.85</v>
      </c>
      <c r="I9" s="21">
        <f t="shared" si="1"/>
        <v>196.21</v>
      </c>
    </row>
    <row r="10" spans="1:10" ht="15" customHeight="1" x14ac:dyDescent="0.25">
      <c r="A10" t="str">
        <f t="shared" si="0"/>
        <v>ANDINA45808</v>
      </c>
      <c r="B10" s="1" t="s">
        <v>116</v>
      </c>
      <c r="C10" s="34">
        <v>45808</v>
      </c>
      <c r="D10" s="77">
        <v>1325412.6399999999</v>
      </c>
      <c r="E10" s="77">
        <v>23.43</v>
      </c>
      <c r="F10" s="77">
        <v>0.35</v>
      </c>
      <c r="G10" s="77">
        <v>4384.84</v>
      </c>
      <c r="H10" s="77">
        <v>197.32</v>
      </c>
      <c r="I10" s="21">
        <f t="shared" si="1"/>
        <v>197.67</v>
      </c>
    </row>
    <row r="11" spans="1:10" ht="15" customHeight="1" x14ac:dyDescent="0.25">
      <c r="A11" t="str">
        <f t="shared" si="0"/>
        <v>ANDINA45838</v>
      </c>
      <c r="B11" s="1" t="s">
        <v>116</v>
      </c>
      <c r="C11" s="34">
        <v>45838</v>
      </c>
      <c r="D11" s="77">
        <v>1466038.84</v>
      </c>
      <c r="E11" s="77">
        <v>22.88</v>
      </c>
      <c r="F11" s="77">
        <v>0.34</v>
      </c>
      <c r="G11" s="77">
        <v>4406.7700000000004</v>
      </c>
      <c r="H11" s="77">
        <v>198.3</v>
      </c>
      <c r="I11" s="21">
        <f t="shared" si="1"/>
        <v>198.64000000000001</v>
      </c>
    </row>
    <row r="12" spans="1:10" ht="15" customHeight="1" x14ac:dyDescent="0.25">
      <c r="A12" t="str">
        <f t="shared" si="0"/>
        <v>ASULADO45777</v>
      </c>
      <c r="B12" s="1" t="s">
        <v>113</v>
      </c>
      <c r="C12" s="34">
        <v>45777</v>
      </c>
      <c r="D12" s="77">
        <v>24862359.699999999</v>
      </c>
      <c r="E12" s="77">
        <v>112379.55</v>
      </c>
      <c r="F12" s="77">
        <v>1685.69</v>
      </c>
      <c r="G12" s="77">
        <v>574349.88</v>
      </c>
      <c r="H12" s="77">
        <v>19817.16</v>
      </c>
      <c r="I12" s="21">
        <f t="shared" si="1"/>
        <v>21502.85</v>
      </c>
    </row>
    <row r="13" spans="1:10" ht="15" customHeight="1" x14ac:dyDescent="0.25">
      <c r="A13" t="str">
        <f t="shared" si="0"/>
        <v>ASULADO45808</v>
      </c>
      <c r="B13" s="1" t="s">
        <v>113</v>
      </c>
      <c r="C13" s="34">
        <v>45808</v>
      </c>
      <c r="D13" s="77">
        <v>25573826.489999998</v>
      </c>
      <c r="E13" s="77">
        <v>112458.36</v>
      </c>
      <c r="F13" s="77">
        <v>1686.88</v>
      </c>
      <c r="G13" s="77">
        <v>566975.34</v>
      </c>
      <c r="H13" s="77">
        <v>19844.59</v>
      </c>
      <c r="I13" s="21">
        <f t="shared" si="1"/>
        <v>21531.47</v>
      </c>
    </row>
    <row r="14" spans="1:10" ht="15" customHeight="1" x14ac:dyDescent="0.25">
      <c r="A14" t="str">
        <f t="shared" si="0"/>
        <v>ASULADO45838</v>
      </c>
      <c r="B14" s="1" t="s">
        <v>113</v>
      </c>
      <c r="C14" s="34">
        <v>45838</v>
      </c>
      <c r="D14" s="77">
        <v>26313288.219999999</v>
      </c>
      <c r="E14" s="77">
        <v>109069.39</v>
      </c>
      <c r="F14" s="77">
        <v>1636.04</v>
      </c>
      <c r="G14" s="77">
        <v>565144.87</v>
      </c>
      <c r="H14" s="77">
        <v>19699.310000000001</v>
      </c>
      <c r="I14" s="21">
        <f t="shared" si="1"/>
        <v>21335.350000000002</v>
      </c>
    </row>
    <row r="15" spans="1:10" ht="15" customHeight="1" x14ac:dyDescent="0.25">
      <c r="A15" t="str">
        <f t="shared" si="0"/>
        <v>AURORA VIDA45777</v>
      </c>
      <c r="B15" s="1" t="s">
        <v>22</v>
      </c>
      <c r="C15" s="34">
        <v>45777</v>
      </c>
      <c r="D15" s="77">
        <v>25638.91</v>
      </c>
      <c r="E15" s="77">
        <v>2011.46</v>
      </c>
      <c r="F15" s="77">
        <v>30.17</v>
      </c>
      <c r="G15" s="77">
        <v>13634.55</v>
      </c>
      <c r="H15" s="77">
        <v>702.9</v>
      </c>
      <c r="I15" s="21">
        <f t="shared" si="1"/>
        <v>733.06999999999994</v>
      </c>
    </row>
    <row r="16" spans="1:10" ht="15" customHeight="1" x14ac:dyDescent="0.25">
      <c r="A16" t="str">
        <f t="shared" si="0"/>
        <v>AURORA VIDA45808</v>
      </c>
      <c r="B16" s="1" t="s">
        <v>22</v>
      </c>
      <c r="C16" s="34">
        <v>45808</v>
      </c>
      <c r="D16" s="77">
        <v>26864.43</v>
      </c>
      <c r="E16" s="77">
        <v>2007.54</v>
      </c>
      <c r="F16" s="77">
        <v>30.11</v>
      </c>
      <c r="G16" s="77">
        <v>16083.07</v>
      </c>
      <c r="H16" s="77">
        <v>803.11</v>
      </c>
      <c r="I16" s="21">
        <f t="shared" si="1"/>
        <v>833.22</v>
      </c>
    </row>
    <row r="17" spans="1:9" ht="15" customHeight="1" x14ac:dyDescent="0.25">
      <c r="A17" t="str">
        <f t="shared" si="0"/>
        <v>AURORA VIDA45838</v>
      </c>
      <c r="B17" s="1" t="s">
        <v>22</v>
      </c>
      <c r="C17" s="34">
        <v>45838</v>
      </c>
      <c r="D17" s="77">
        <v>31860.41</v>
      </c>
      <c r="E17" s="77">
        <v>2779.65</v>
      </c>
      <c r="F17" s="77">
        <v>41.69</v>
      </c>
      <c r="G17" s="77">
        <v>11347.42</v>
      </c>
      <c r="H17" s="77">
        <v>471.01</v>
      </c>
      <c r="I17" s="21">
        <f t="shared" si="1"/>
        <v>512.70000000000005</v>
      </c>
    </row>
    <row r="18" spans="1:9" ht="15" customHeight="1" x14ac:dyDescent="0.25">
      <c r="A18" t="str">
        <f t="shared" si="0"/>
        <v>AXA COLPATRIA VIDA45777</v>
      </c>
      <c r="B18" s="1" t="s">
        <v>23</v>
      </c>
      <c r="C18" s="34">
        <v>45777</v>
      </c>
      <c r="D18" s="77">
        <v>4567455.4800000004</v>
      </c>
      <c r="E18" s="77">
        <v>197036.46</v>
      </c>
      <c r="F18" s="77">
        <v>2955.55</v>
      </c>
      <c r="G18" s="77">
        <v>1349690.11</v>
      </c>
      <c r="H18" s="77">
        <v>29042.71</v>
      </c>
      <c r="I18" s="21">
        <f t="shared" si="1"/>
        <v>31998.26</v>
      </c>
    </row>
    <row r="19" spans="1:9" ht="15" customHeight="1" x14ac:dyDescent="0.25">
      <c r="A19" t="str">
        <f t="shared" si="0"/>
        <v>AXA COLPATRIA VIDA45808</v>
      </c>
      <c r="B19" s="1" t="s">
        <v>23</v>
      </c>
      <c r="C19" s="34">
        <v>45808</v>
      </c>
      <c r="D19" s="77">
        <v>4628281.63</v>
      </c>
      <c r="E19" s="77">
        <v>207219.5</v>
      </c>
      <c r="F19" s="77">
        <v>3108.29</v>
      </c>
      <c r="G19" s="77">
        <v>1348542.09</v>
      </c>
      <c r="H19" s="77">
        <v>29139.69</v>
      </c>
      <c r="I19" s="21">
        <f t="shared" si="1"/>
        <v>32247.98</v>
      </c>
    </row>
    <row r="20" spans="1:9" ht="15" customHeight="1" x14ac:dyDescent="0.25">
      <c r="A20" t="str">
        <f t="shared" si="0"/>
        <v>AXA COLPATRIA VIDA45838</v>
      </c>
      <c r="B20" s="1" t="s">
        <v>23</v>
      </c>
      <c r="C20" s="34">
        <v>45838</v>
      </c>
      <c r="D20" s="77">
        <v>4626270.45</v>
      </c>
      <c r="E20" s="77">
        <v>205222.05</v>
      </c>
      <c r="F20" s="77">
        <v>3078.33</v>
      </c>
      <c r="G20" s="77">
        <v>1347358.98</v>
      </c>
      <c r="H20" s="77">
        <v>29099.69</v>
      </c>
      <c r="I20" s="21">
        <f t="shared" si="1"/>
        <v>32178.019999999997</v>
      </c>
    </row>
    <row r="21" spans="1:9" ht="15" customHeight="1" x14ac:dyDescent="0.25">
      <c r="A21" t="str">
        <f t="shared" si="0"/>
        <v>BBVA SEGUROS VIDA45777</v>
      </c>
      <c r="B21" s="1" t="s">
        <v>24</v>
      </c>
      <c r="C21" s="34">
        <v>45777</v>
      </c>
      <c r="D21" s="77">
        <v>3014399.14</v>
      </c>
      <c r="E21" s="77">
        <v>159848.76</v>
      </c>
      <c r="F21" s="77">
        <v>2397.73</v>
      </c>
      <c r="G21" s="77">
        <v>650817.03</v>
      </c>
      <c r="H21" s="77">
        <v>13199.84</v>
      </c>
      <c r="I21" s="21">
        <f t="shared" si="1"/>
        <v>15597.57</v>
      </c>
    </row>
    <row r="22" spans="1:9" ht="15" customHeight="1" x14ac:dyDescent="0.25">
      <c r="A22" t="str">
        <f t="shared" si="0"/>
        <v>BBVA SEGUROS VIDA45808</v>
      </c>
      <c r="B22" s="1" t="s">
        <v>24</v>
      </c>
      <c r="C22" s="34">
        <v>45808</v>
      </c>
      <c r="D22" s="77">
        <v>3033288.65</v>
      </c>
      <c r="E22" s="77">
        <v>160288.44</v>
      </c>
      <c r="F22" s="77">
        <v>2404.33</v>
      </c>
      <c r="G22" s="77">
        <v>647922.43000000005</v>
      </c>
      <c r="H22" s="77">
        <v>12875.93</v>
      </c>
      <c r="I22" s="21">
        <f t="shared" si="1"/>
        <v>15280.26</v>
      </c>
    </row>
    <row r="23" spans="1:9" ht="15" customHeight="1" x14ac:dyDescent="0.25">
      <c r="A23" t="str">
        <f t="shared" si="0"/>
        <v>BBVA SEGUROS VIDA45838</v>
      </c>
      <c r="B23" s="1" t="s">
        <v>24</v>
      </c>
      <c r="C23" s="34">
        <v>45838</v>
      </c>
      <c r="D23" s="77">
        <v>3021541.35</v>
      </c>
      <c r="E23" s="77">
        <v>160302.94</v>
      </c>
      <c r="F23" s="77">
        <v>2404.54</v>
      </c>
      <c r="G23" s="77">
        <v>648049.03</v>
      </c>
      <c r="H23" s="77">
        <v>13074.06</v>
      </c>
      <c r="I23" s="21">
        <f t="shared" si="1"/>
        <v>15478.599999999999</v>
      </c>
    </row>
    <row r="24" spans="1:9" ht="15" customHeight="1" x14ac:dyDescent="0.25">
      <c r="A24" t="str">
        <f t="shared" si="0"/>
        <v>BMI COLOMBIA45777</v>
      </c>
      <c r="B24" s="1" t="s">
        <v>99</v>
      </c>
      <c r="C24" s="34">
        <v>45777</v>
      </c>
      <c r="D24" s="77">
        <v>70474.83</v>
      </c>
      <c r="E24" s="77">
        <v>0</v>
      </c>
      <c r="F24" s="77">
        <v>0</v>
      </c>
      <c r="G24" s="77">
        <v>126077.55</v>
      </c>
      <c r="H24" s="77">
        <v>1968.86</v>
      </c>
      <c r="I24" s="21">
        <f t="shared" si="1"/>
        <v>1968.86</v>
      </c>
    </row>
    <row r="25" spans="1:9" ht="15" customHeight="1" x14ac:dyDescent="0.25">
      <c r="A25" t="str">
        <f t="shared" si="0"/>
        <v>BMI COLOMBIA45808</v>
      </c>
      <c r="B25" s="1" t="s">
        <v>99</v>
      </c>
      <c r="C25" s="34">
        <v>45808</v>
      </c>
      <c r="D25" s="77">
        <v>70406.399999999994</v>
      </c>
      <c r="E25" s="77">
        <v>0</v>
      </c>
      <c r="F25" s="77">
        <v>0</v>
      </c>
      <c r="G25" s="77">
        <v>115109.22</v>
      </c>
      <c r="H25" s="77">
        <v>1945.44</v>
      </c>
      <c r="I25" s="21">
        <f t="shared" si="1"/>
        <v>1945.44</v>
      </c>
    </row>
    <row r="26" spans="1:9" ht="15" customHeight="1" x14ac:dyDescent="0.25">
      <c r="A26" t="str">
        <f t="shared" si="0"/>
        <v>BMI COLOMBIA45838</v>
      </c>
      <c r="B26" s="1" t="s">
        <v>99</v>
      </c>
      <c r="C26" s="34">
        <v>45838</v>
      </c>
      <c r="D26" s="77">
        <v>69329.8</v>
      </c>
      <c r="E26" s="77">
        <v>0</v>
      </c>
      <c r="F26" s="77">
        <v>0</v>
      </c>
      <c r="G26" s="77">
        <v>98192.320000000007</v>
      </c>
      <c r="H26" s="77">
        <v>261.93</v>
      </c>
      <c r="I26" s="21">
        <f t="shared" si="1"/>
        <v>261.93</v>
      </c>
    </row>
    <row r="27" spans="1:9" ht="15" customHeight="1" x14ac:dyDescent="0.25">
      <c r="A27" t="str">
        <f t="shared" si="0"/>
        <v>BOLIVAR VIDA45777</v>
      </c>
      <c r="B27" s="1" t="s">
        <v>25</v>
      </c>
      <c r="C27" s="34">
        <v>45777</v>
      </c>
      <c r="D27" s="77">
        <v>9868326.0600000005</v>
      </c>
      <c r="E27" s="77">
        <v>1159945.42</v>
      </c>
      <c r="F27" s="77">
        <v>17481.3</v>
      </c>
      <c r="G27" s="77">
        <v>6453102.3799999999</v>
      </c>
      <c r="H27" s="77">
        <v>109534.07</v>
      </c>
      <c r="I27" s="21">
        <f t="shared" si="1"/>
        <v>127015.37000000001</v>
      </c>
    </row>
    <row r="28" spans="1:9" ht="15" customHeight="1" x14ac:dyDescent="0.25">
      <c r="A28" t="str">
        <f t="shared" si="0"/>
        <v>BOLIVAR VIDA45808</v>
      </c>
      <c r="B28" s="1" t="s">
        <v>25</v>
      </c>
      <c r="C28" s="34">
        <v>45808</v>
      </c>
      <c r="D28" s="77">
        <v>10504340.640000001</v>
      </c>
      <c r="E28" s="77">
        <v>1257241.3999999999</v>
      </c>
      <c r="F28" s="77">
        <v>18954.91</v>
      </c>
      <c r="G28" s="77">
        <v>6526691.8600000003</v>
      </c>
      <c r="H28" s="77">
        <v>108357.82</v>
      </c>
      <c r="I28" s="21">
        <f t="shared" si="1"/>
        <v>127312.73000000001</v>
      </c>
    </row>
    <row r="29" spans="1:9" ht="15" customHeight="1" x14ac:dyDescent="0.25">
      <c r="A29" t="str">
        <f t="shared" si="0"/>
        <v>BOLIVAR VIDA45838</v>
      </c>
      <c r="B29" s="1" t="s">
        <v>25</v>
      </c>
      <c r="C29" s="34">
        <v>45838</v>
      </c>
      <c r="D29" s="77">
        <v>10779344.74</v>
      </c>
      <c r="E29" s="77">
        <v>1255711.78</v>
      </c>
      <c r="F29" s="77">
        <v>18933.759999999998</v>
      </c>
      <c r="G29" s="77">
        <v>6514445.5300000003</v>
      </c>
      <c r="H29" s="77">
        <v>110461.82</v>
      </c>
      <c r="I29" s="21">
        <f t="shared" si="1"/>
        <v>129395.58</v>
      </c>
    </row>
    <row r="30" spans="1:9" ht="15" customHeight="1" x14ac:dyDescent="0.25">
      <c r="A30" t="str">
        <f t="shared" si="0"/>
        <v>COLMENA ARL45777</v>
      </c>
      <c r="B30" s="1" t="s">
        <v>110</v>
      </c>
      <c r="C30" s="34">
        <v>45777</v>
      </c>
      <c r="D30" s="77">
        <v>2104895.79</v>
      </c>
      <c r="E30" s="77">
        <v>190718.07</v>
      </c>
      <c r="F30" s="77">
        <v>2860.77</v>
      </c>
      <c r="G30" s="77">
        <v>693975.22</v>
      </c>
      <c r="H30" s="77">
        <v>14868.21</v>
      </c>
      <c r="I30" s="21">
        <f t="shared" si="1"/>
        <v>17728.98</v>
      </c>
    </row>
    <row r="31" spans="1:9" ht="15" customHeight="1" x14ac:dyDescent="0.25">
      <c r="A31" t="str">
        <f t="shared" si="0"/>
        <v>COLMENA ARL45808</v>
      </c>
      <c r="B31" s="1" t="s">
        <v>110</v>
      </c>
      <c r="C31" s="34">
        <v>45808</v>
      </c>
      <c r="D31" s="77">
        <v>2132516.98</v>
      </c>
      <c r="E31" s="77">
        <v>200961</v>
      </c>
      <c r="F31" s="77">
        <v>3014.42</v>
      </c>
      <c r="G31" s="77">
        <v>702241.16</v>
      </c>
      <c r="H31" s="77">
        <v>15450.24</v>
      </c>
      <c r="I31" s="21">
        <f t="shared" si="1"/>
        <v>18464.66</v>
      </c>
    </row>
    <row r="32" spans="1:9" ht="15" customHeight="1" x14ac:dyDescent="0.25">
      <c r="A32" t="str">
        <f t="shared" si="0"/>
        <v>COLMENA ARL45838</v>
      </c>
      <c r="B32" s="1" t="s">
        <v>110</v>
      </c>
      <c r="C32" s="34">
        <v>45838</v>
      </c>
      <c r="D32" s="77">
        <v>2116597.91</v>
      </c>
      <c r="E32" s="77">
        <v>225972.35</v>
      </c>
      <c r="F32" s="77">
        <v>3389.59</v>
      </c>
      <c r="G32" s="77">
        <v>726612.91</v>
      </c>
      <c r="H32" s="77">
        <v>16055.69</v>
      </c>
      <c r="I32" s="21">
        <f t="shared" si="1"/>
        <v>19445.28</v>
      </c>
    </row>
    <row r="33" spans="1:9" ht="15" customHeight="1" x14ac:dyDescent="0.25">
      <c r="A33" t="str">
        <f t="shared" si="0"/>
        <v>COLMENA VIDA45777</v>
      </c>
      <c r="B33" s="1" t="s">
        <v>111</v>
      </c>
      <c r="C33" s="34">
        <v>45777</v>
      </c>
      <c r="D33" s="77">
        <v>91210.22</v>
      </c>
      <c r="E33" s="77">
        <v>27852.52</v>
      </c>
      <c r="F33" s="77">
        <v>417.79</v>
      </c>
      <c r="G33" s="77">
        <v>182934.2</v>
      </c>
      <c r="H33" s="77">
        <v>5697.39</v>
      </c>
      <c r="I33" s="21">
        <f t="shared" si="1"/>
        <v>6115.18</v>
      </c>
    </row>
    <row r="34" spans="1:9" ht="15" customHeight="1" x14ac:dyDescent="0.25">
      <c r="A34" t="str">
        <f t="shared" si="0"/>
        <v>COLMENA VIDA45808</v>
      </c>
      <c r="B34" s="1" t="s">
        <v>111</v>
      </c>
      <c r="C34" s="34">
        <v>45808</v>
      </c>
      <c r="D34" s="77">
        <v>92615.32</v>
      </c>
      <c r="E34" s="77">
        <v>27856.560000000001</v>
      </c>
      <c r="F34" s="77">
        <v>417.85</v>
      </c>
      <c r="G34" s="77">
        <v>210474.33</v>
      </c>
      <c r="H34" s="77">
        <v>7449.89</v>
      </c>
      <c r="I34" s="21">
        <f t="shared" si="1"/>
        <v>7867.7400000000007</v>
      </c>
    </row>
    <row r="35" spans="1:9" ht="15" customHeight="1" x14ac:dyDescent="0.25">
      <c r="A35" t="str">
        <f t="shared" si="0"/>
        <v>COLMENA VIDA45838</v>
      </c>
      <c r="B35" s="1" t="s">
        <v>111</v>
      </c>
      <c r="C35" s="34">
        <v>45838</v>
      </c>
      <c r="D35" s="77">
        <v>94839.71</v>
      </c>
      <c r="E35" s="77">
        <v>27930.93</v>
      </c>
      <c r="F35" s="77">
        <v>418.96</v>
      </c>
      <c r="G35" s="77">
        <v>203540.91</v>
      </c>
      <c r="H35" s="77">
        <v>6932.49</v>
      </c>
      <c r="I35" s="21">
        <f t="shared" si="1"/>
        <v>7351.45</v>
      </c>
    </row>
    <row r="36" spans="1:9" ht="15" customHeight="1" x14ac:dyDescent="0.25">
      <c r="A36" t="str">
        <f t="shared" si="0"/>
        <v>COLSANITAS45777</v>
      </c>
      <c r="B36" s="1" t="s">
        <v>112</v>
      </c>
      <c r="C36" s="34">
        <v>45777</v>
      </c>
      <c r="D36" s="77">
        <v>55395.82</v>
      </c>
      <c r="E36" s="77">
        <v>21420.84</v>
      </c>
      <c r="F36" s="77">
        <v>321.31</v>
      </c>
      <c r="G36" s="77">
        <v>47822.38</v>
      </c>
      <c r="H36" s="77">
        <v>2484.14</v>
      </c>
      <c r="I36" s="21">
        <f t="shared" si="1"/>
        <v>2805.45</v>
      </c>
    </row>
    <row r="37" spans="1:9" ht="15" customHeight="1" x14ac:dyDescent="0.25">
      <c r="A37" t="str">
        <f t="shared" si="0"/>
        <v>COLSANITAS45808</v>
      </c>
      <c r="B37" s="1" t="s">
        <v>112</v>
      </c>
      <c r="C37" s="34">
        <v>45808</v>
      </c>
      <c r="D37" s="77">
        <v>65048.44</v>
      </c>
      <c r="E37" s="77">
        <v>23221.63</v>
      </c>
      <c r="F37" s="77">
        <v>348.32</v>
      </c>
      <c r="G37" s="77">
        <v>45249.66</v>
      </c>
      <c r="H37" s="77">
        <v>2471.11</v>
      </c>
      <c r="I37" s="21">
        <f t="shared" si="1"/>
        <v>2819.4300000000003</v>
      </c>
    </row>
    <row r="38" spans="1:9" ht="15" customHeight="1" x14ac:dyDescent="0.25">
      <c r="A38" t="str">
        <f t="shared" si="0"/>
        <v>COLSANITAS45838</v>
      </c>
      <c r="B38" s="1" t="s">
        <v>112</v>
      </c>
      <c r="C38" s="34">
        <v>45838</v>
      </c>
      <c r="D38" s="77">
        <v>65167.72</v>
      </c>
      <c r="E38" s="77">
        <v>26795.19</v>
      </c>
      <c r="F38" s="77">
        <v>401.93</v>
      </c>
      <c r="G38" s="77">
        <v>68252.06</v>
      </c>
      <c r="H38" s="77">
        <v>3625.05</v>
      </c>
      <c r="I38" s="21">
        <f t="shared" si="1"/>
        <v>4026.98</v>
      </c>
    </row>
    <row r="39" spans="1:9" ht="15" customHeight="1" x14ac:dyDescent="0.25">
      <c r="A39" t="str">
        <f t="shared" si="0"/>
        <v>EQUIDAD VIDA45777</v>
      </c>
      <c r="B39" s="1" t="s">
        <v>26</v>
      </c>
      <c r="C39" s="34">
        <v>45777</v>
      </c>
      <c r="D39" s="77">
        <v>570348.74</v>
      </c>
      <c r="E39" s="77">
        <v>41285.760000000002</v>
      </c>
      <c r="F39" s="77">
        <v>619.29</v>
      </c>
      <c r="G39" s="77">
        <v>260858.96</v>
      </c>
      <c r="H39" s="77">
        <v>5298.51</v>
      </c>
      <c r="I39" s="21">
        <f t="shared" si="1"/>
        <v>5917.8</v>
      </c>
    </row>
    <row r="40" spans="1:9" ht="15" customHeight="1" x14ac:dyDescent="0.25">
      <c r="A40" t="str">
        <f t="shared" si="0"/>
        <v>EQUIDAD VIDA45808</v>
      </c>
      <c r="B40" s="1" t="s">
        <v>26</v>
      </c>
      <c r="C40" s="34">
        <v>45808</v>
      </c>
      <c r="D40" s="77">
        <v>568740.63</v>
      </c>
      <c r="E40" s="77">
        <v>43424.67</v>
      </c>
      <c r="F40" s="77">
        <v>651.37</v>
      </c>
      <c r="G40" s="77">
        <v>261078.01</v>
      </c>
      <c r="H40" s="77">
        <v>5195.01</v>
      </c>
      <c r="I40" s="21">
        <f t="shared" si="1"/>
        <v>5846.38</v>
      </c>
    </row>
    <row r="41" spans="1:9" ht="15" customHeight="1" x14ac:dyDescent="0.25">
      <c r="A41" t="str">
        <f t="shared" si="0"/>
        <v>EQUIDAD VIDA45838</v>
      </c>
      <c r="B41" s="1" t="s">
        <v>26</v>
      </c>
      <c r="C41" s="34">
        <v>45838</v>
      </c>
      <c r="D41" s="77">
        <v>572971.06999999995</v>
      </c>
      <c r="E41" s="77">
        <v>43484.85</v>
      </c>
      <c r="F41" s="77">
        <v>652.27</v>
      </c>
      <c r="G41" s="77">
        <v>264395.98</v>
      </c>
      <c r="H41" s="77">
        <v>5216.96</v>
      </c>
      <c r="I41" s="21">
        <f>+H41+F41</f>
        <v>5869.23</v>
      </c>
    </row>
    <row r="42" spans="1:9" ht="15" customHeight="1" x14ac:dyDescent="0.25">
      <c r="A42" t="str">
        <f t="shared" si="0"/>
        <v>ESTADO VIDA45777</v>
      </c>
      <c r="B42" s="1" t="s">
        <v>27</v>
      </c>
      <c r="C42" s="34">
        <v>45777</v>
      </c>
      <c r="D42" s="77">
        <v>27699.09</v>
      </c>
      <c r="E42" s="77">
        <v>42428.87</v>
      </c>
      <c r="F42" s="77">
        <v>636.42999999999995</v>
      </c>
      <c r="G42" s="77">
        <v>120880.56</v>
      </c>
      <c r="H42" s="77">
        <v>4220.99</v>
      </c>
      <c r="I42" s="21">
        <f t="shared" si="1"/>
        <v>4857.42</v>
      </c>
    </row>
    <row r="43" spans="1:9" ht="15" customHeight="1" x14ac:dyDescent="0.25">
      <c r="A43" t="str">
        <f t="shared" si="0"/>
        <v>ESTADO VIDA45808</v>
      </c>
      <c r="B43" s="1" t="s">
        <v>27</v>
      </c>
      <c r="C43" s="34">
        <v>45808</v>
      </c>
      <c r="D43" s="77">
        <v>40028</v>
      </c>
      <c r="E43" s="77">
        <v>46604.44</v>
      </c>
      <c r="F43" s="77">
        <v>699.07</v>
      </c>
      <c r="G43" s="77">
        <v>112181.32</v>
      </c>
      <c r="H43" s="77">
        <v>3573.43</v>
      </c>
      <c r="I43" s="21">
        <f t="shared" si="1"/>
        <v>4272.5</v>
      </c>
    </row>
    <row r="44" spans="1:9" ht="15" customHeight="1" x14ac:dyDescent="0.25">
      <c r="A44" t="str">
        <f t="shared" si="0"/>
        <v>ESTADO VIDA45838</v>
      </c>
      <c r="B44" s="1" t="s">
        <v>27</v>
      </c>
      <c r="C44" s="34">
        <v>45838</v>
      </c>
      <c r="D44" s="77">
        <v>38239.040000000001</v>
      </c>
      <c r="E44" s="77">
        <v>49307.66</v>
      </c>
      <c r="F44" s="77">
        <v>739.61</v>
      </c>
      <c r="G44" s="77">
        <v>100864.57</v>
      </c>
      <c r="H44" s="77">
        <v>3055.9</v>
      </c>
      <c r="I44" s="21">
        <f t="shared" si="1"/>
        <v>3795.51</v>
      </c>
    </row>
    <row r="45" spans="1:9" ht="15" customHeight="1" x14ac:dyDescent="0.25">
      <c r="A45" t="str">
        <f t="shared" si="0"/>
        <v>GLOBAL45777</v>
      </c>
      <c r="B45" s="1" t="s">
        <v>28</v>
      </c>
      <c r="C45" s="34">
        <v>45777</v>
      </c>
      <c r="D45" s="77">
        <v>3079358.89</v>
      </c>
      <c r="E45" s="77">
        <v>310746.7</v>
      </c>
      <c r="F45" s="77">
        <v>7691.25</v>
      </c>
      <c r="G45" s="77">
        <v>2998319.46</v>
      </c>
      <c r="H45" s="77">
        <v>84371.03</v>
      </c>
      <c r="I45" s="21">
        <f t="shared" si="1"/>
        <v>92062.28</v>
      </c>
    </row>
    <row r="46" spans="1:9" ht="15" customHeight="1" x14ac:dyDescent="0.25">
      <c r="A46" t="str">
        <f t="shared" si="0"/>
        <v>GLOBAL45808</v>
      </c>
      <c r="B46" s="1" t="s">
        <v>28</v>
      </c>
      <c r="C46" s="34">
        <v>45808</v>
      </c>
      <c r="D46" s="77">
        <v>3158856.07</v>
      </c>
      <c r="E46" s="77">
        <v>313781.32</v>
      </c>
      <c r="F46" s="77">
        <v>6480.19</v>
      </c>
      <c r="G46" s="77">
        <v>2981199.68</v>
      </c>
      <c r="H46" s="77">
        <v>82384.41</v>
      </c>
      <c r="I46" s="21">
        <f t="shared" si="1"/>
        <v>88864.6</v>
      </c>
    </row>
    <row r="47" spans="1:9" ht="15" customHeight="1" x14ac:dyDescent="0.25">
      <c r="A47" t="str">
        <f t="shared" si="0"/>
        <v>GLOBAL45838</v>
      </c>
      <c r="B47" s="1" t="s">
        <v>28</v>
      </c>
      <c r="C47" s="34">
        <v>45838</v>
      </c>
      <c r="D47" s="77">
        <v>3225626.81</v>
      </c>
      <c r="E47" s="77">
        <v>302713.90000000002</v>
      </c>
      <c r="F47" s="77">
        <v>6116.83</v>
      </c>
      <c r="G47" s="77">
        <v>3002700.63</v>
      </c>
      <c r="H47" s="77">
        <v>83922.02</v>
      </c>
      <c r="I47" s="21">
        <f t="shared" si="1"/>
        <v>90038.85</v>
      </c>
    </row>
    <row r="48" spans="1:9" ht="15" customHeight="1" x14ac:dyDescent="0.25">
      <c r="A48" t="str">
        <f t="shared" si="0"/>
        <v>MAPFRE VIDA45777</v>
      </c>
      <c r="B48" s="1" t="s">
        <v>29</v>
      </c>
      <c r="C48" s="34">
        <v>45777</v>
      </c>
      <c r="D48" s="77">
        <v>5508682.8799999999</v>
      </c>
      <c r="E48" s="77">
        <v>144137.13</v>
      </c>
      <c r="F48" s="77">
        <v>2142.0500000000002</v>
      </c>
      <c r="G48" s="77">
        <v>1415052.9</v>
      </c>
      <c r="H48" s="77">
        <v>22386.14</v>
      </c>
      <c r="I48" s="21">
        <f t="shared" si="1"/>
        <v>24528.19</v>
      </c>
    </row>
    <row r="49" spans="1:9" ht="15" customHeight="1" x14ac:dyDescent="0.25">
      <c r="A49" t="str">
        <f t="shared" si="0"/>
        <v>MAPFRE VIDA45808</v>
      </c>
      <c r="B49" s="1" t="s">
        <v>29</v>
      </c>
      <c r="C49" s="34">
        <v>45808</v>
      </c>
      <c r="D49" s="77">
        <v>5459085.4400000004</v>
      </c>
      <c r="E49" s="77">
        <v>162834.89000000001</v>
      </c>
      <c r="F49" s="77">
        <v>2422.5100000000002</v>
      </c>
      <c r="G49" s="77">
        <v>1405546.05</v>
      </c>
      <c r="H49" s="77">
        <v>21853.83</v>
      </c>
      <c r="I49" s="21">
        <f t="shared" si="1"/>
        <v>24276.340000000004</v>
      </c>
    </row>
    <row r="50" spans="1:9" ht="15" customHeight="1" x14ac:dyDescent="0.25">
      <c r="A50" t="str">
        <f t="shared" si="0"/>
        <v>MAPFRE VIDA45838</v>
      </c>
      <c r="B50" s="1" t="s">
        <v>29</v>
      </c>
      <c r="C50" s="34">
        <v>45838</v>
      </c>
      <c r="D50" s="77">
        <v>5488442.2999999998</v>
      </c>
      <c r="E50" s="77">
        <v>162479.10999999999</v>
      </c>
      <c r="F50" s="77">
        <v>2417.1799999999998</v>
      </c>
      <c r="G50" s="77">
        <v>1412880.43</v>
      </c>
      <c r="H50" s="77">
        <v>22196.639999999999</v>
      </c>
      <c r="I50" s="21">
        <f t="shared" si="1"/>
        <v>24613.82</v>
      </c>
    </row>
    <row r="51" spans="1:9" ht="15" customHeight="1" x14ac:dyDescent="0.25">
      <c r="A51" t="str">
        <f t="shared" si="0"/>
        <v>METLIFE45777</v>
      </c>
      <c r="B51" s="1" t="s">
        <v>30</v>
      </c>
      <c r="C51" s="34">
        <v>45777</v>
      </c>
      <c r="D51" s="77">
        <v>2283465.75</v>
      </c>
      <c r="E51" s="77">
        <v>7382.16</v>
      </c>
      <c r="F51" s="77">
        <v>110.73</v>
      </c>
      <c r="G51" s="77">
        <v>372804.74</v>
      </c>
      <c r="H51" s="77">
        <v>12559.29</v>
      </c>
      <c r="I51" s="21">
        <f t="shared" si="1"/>
        <v>12670.02</v>
      </c>
    </row>
    <row r="52" spans="1:9" ht="15" customHeight="1" x14ac:dyDescent="0.25">
      <c r="A52" t="str">
        <f t="shared" si="0"/>
        <v>METLIFE45808</v>
      </c>
      <c r="B52" s="1" t="s">
        <v>30</v>
      </c>
      <c r="C52" s="34">
        <v>45808</v>
      </c>
      <c r="D52" s="77">
        <v>2319691.96</v>
      </c>
      <c r="E52" s="77">
        <v>7421.44</v>
      </c>
      <c r="F52" s="77">
        <v>111.32</v>
      </c>
      <c r="G52" s="77">
        <v>364560.91</v>
      </c>
      <c r="H52" s="77">
        <v>11663.46</v>
      </c>
      <c r="I52" s="21">
        <f t="shared" si="1"/>
        <v>11774.779999999999</v>
      </c>
    </row>
    <row r="53" spans="1:9" ht="15" customHeight="1" x14ac:dyDescent="0.25">
      <c r="A53" t="str">
        <f t="shared" si="0"/>
        <v>METLIFE45838</v>
      </c>
      <c r="B53" s="1" t="s">
        <v>30</v>
      </c>
      <c r="C53" s="34">
        <v>45838</v>
      </c>
      <c r="D53" s="77">
        <v>2376290.46</v>
      </c>
      <c r="E53" s="77">
        <v>7419.11</v>
      </c>
      <c r="F53" s="77">
        <v>111.29</v>
      </c>
      <c r="G53" s="77">
        <v>365252.35</v>
      </c>
      <c r="H53" s="77">
        <v>11917.98</v>
      </c>
      <c r="I53" s="21">
        <f t="shared" si="1"/>
        <v>12029.27</v>
      </c>
    </row>
    <row r="54" spans="1:9" ht="15" customHeight="1" x14ac:dyDescent="0.25">
      <c r="A54" t="str">
        <f t="shared" si="0"/>
        <v>PANAMERICAN VIDA45777</v>
      </c>
      <c r="B54" s="1" t="s">
        <v>31</v>
      </c>
      <c r="C54" s="34">
        <v>45777</v>
      </c>
      <c r="D54" s="77">
        <v>58833.4</v>
      </c>
      <c r="E54" s="77">
        <v>37833.67</v>
      </c>
      <c r="F54" s="77">
        <v>567.51</v>
      </c>
      <c r="G54" s="77">
        <v>174404.01</v>
      </c>
      <c r="H54" s="77">
        <v>6806.82</v>
      </c>
      <c r="I54" s="21">
        <f t="shared" si="1"/>
        <v>7374.33</v>
      </c>
    </row>
    <row r="55" spans="1:9" ht="15" customHeight="1" x14ac:dyDescent="0.25">
      <c r="A55" t="str">
        <f t="shared" si="0"/>
        <v>PANAMERICAN VIDA45808</v>
      </c>
      <c r="B55" s="1" t="s">
        <v>31</v>
      </c>
      <c r="C55" s="34">
        <v>45808</v>
      </c>
      <c r="D55" s="77">
        <v>65889.67</v>
      </c>
      <c r="E55" s="77">
        <v>41018.61</v>
      </c>
      <c r="F55" s="77">
        <v>615.28</v>
      </c>
      <c r="G55" s="77">
        <v>175409.03</v>
      </c>
      <c r="H55" s="77">
        <v>6962.36</v>
      </c>
      <c r="I55" s="21">
        <f t="shared" si="1"/>
        <v>7577.6399999999994</v>
      </c>
    </row>
    <row r="56" spans="1:9" ht="15" customHeight="1" x14ac:dyDescent="0.25">
      <c r="A56" t="str">
        <f t="shared" si="0"/>
        <v>PANAMERICAN VIDA45838</v>
      </c>
      <c r="B56" s="1" t="s">
        <v>31</v>
      </c>
      <c r="C56" s="34">
        <v>45838</v>
      </c>
      <c r="D56" s="77">
        <v>73758.59</v>
      </c>
      <c r="E56" s="77">
        <v>32236.75</v>
      </c>
      <c r="F56" s="77">
        <v>483.55</v>
      </c>
      <c r="G56" s="77">
        <v>185286.55</v>
      </c>
      <c r="H56" s="77">
        <v>7658.46</v>
      </c>
      <c r="I56" s="21">
        <f t="shared" si="1"/>
        <v>8142.01</v>
      </c>
    </row>
    <row r="57" spans="1:9" x14ac:dyDescent="0.25">
      <c r="A57" t="str">
        <f t="shared" si="0"/>
        <v>POSITIVA45777</v>
      </c>
      <c r="B57" t="s">
        <v>32</v>
      </c>
      <c r="C57" s="34">
        <v>45777</v>
      </c>
      <c r="D57" s="77">
        <v>8575293.0500000007</v>
      </c>
      <c r="E57" s="77">
        <v>1024707.56</v>
      </c>
      <c r="F57" s="77">
        <v>15370.61</v>
      </c>
      <c r="G57" s="77">
        <v>2616809.41</v>
      </c>
      <c r="H57" s="77">
        <v>58389.49</v>
      </c>
      <c r="I57" s="21">
        <f t="shared" si="1"/>
        <v>73760.100000000006</v>
      </c>
    </row>
    <row r="58" spans="1:9" x14ac:dyDescent="0.25">
      <c r="A58" t="str">
        <f t="shared" si="0"/>
        <v>POSITIVA45808</v>
      </c>
      <c r="B58" t="s">
        <v>32</v>
      </c>
      <c r="C58" s="34">
        <v>45808</v>
      </c>
      <c r="D58" s="77">
        <v>8723912.5399999991</v>
      </c>
      <c r="E58" s="77">
        <v>1039472.26</v>
      </c>
      <c r="F58" s="77">
        <v>15592.08</v>
      </c>
      <c r="G58" s="77">
        <v>2630298.23</v>
      </c>
      <c r="H58" s="77">
        <v>58498.57</v>
      </c>
      <c r="I58" s="21">
        <f t="shared" si="1"/>
        <v>74090.649999999994</v>
      </c>
    </row>
    <row r="59" spans="1:9" x14ac:dyDescent="0.25">
      <c r="A59" t="str">
        <f t="shared" si="0"/>
        <v>POSITIVA45838</v>
      </c>
      <c r="B59" t="s">
        <v>32</v>
      </c>
      <c r="C59" s="34">
        <v>45838</v>
      </c>
      <c r="D59" s="77">
        <v>8723271.9700000007</v>
      </c>
      <c r="E59" s="77">
        <v>1063920.07</v>
      </c>
      <c r="F59" s="77">
        <v>15958.8</v>
      </c>
      <c r="G59" s="77">
        <v>2652406.5299999998</v>
      </c>
      <c r="H59" s="77">
        <v>59077.83</v>
      </c>
      <c r="I59" s="21">
        <f t="shared" si="1"/>
        <v>75036.63</v>
      </c>
    </row>
    <row r="60" spans="1:9" x14ac:dyDescent="0.25">
      <c r="A60" t="str">
        <f t="shared" si="0"/>
        <v>SKANDIA45777</v>
      </c>
      <c r="B60" t="s">
        <v>104</v>
      </c>
      <c r="C60" s="80">
        <v>45777</v>
      </c>
      <c r="D60" s="77">
        <v>1206537.1100000001</v>
      </c>
      <c r="E60" s="77">
        <v>319906.28999999998</v>
      </c>
      <c r="F60" s="77">
        <v>4876.0600000000004</v>
      </c>
      <c r="G60" s="77">
        <v>203351.7</v>
      </c>
      <c r="H60" s="77">
        <v>8225.56</v>
      </c>
      <c r="I60" s="21">
        <f t="shared" si="1"/>
        <v>13101.619999999999</v>
      </c>
    </row>
    <row r="61" spans="1:9" x14ac:dyDescent="0.25">
      <c r="A61" t="str">
        <f t="shared" si="0"/>
        <v>SKANDIA45808</v>
      </c>
      <c r="B61" t="s">
        <v>104</v>
      </c>
      <c r="C61" s="80">
        <v>45808</v>
      </c>
      <c r="D61" s="77">
        <v>1257547.04</v>
      </c>
      <c r="E61" s="77">
        <v>328161.15999999997</v>
      </c>
      <c r="F61" s="77">
        <v>5000.3999999999996</v>
      </c>
      <c r="G61" s="77">
        <v>194028.71</v>
      </c>
      <c r="H61" s="77">
        <v>7799.69</v>
      </c>
      <c r="I61" s="21">
        <f t="shared" si="1"/>
        <v>12800.09</v>
      </c>
    </row>
    <row r="62" spans="1:9" x14ac:dyDescent="0.25">
      <c r="A62" t="str">
        <f t="shared" si="0"/>
        <v>SKANDIA45838</v>
      </c>
      <c r="B62" t="s">
        <v>104</v>
      </c>
      <c r="C62" s="80">
        <v>45838</v>
      </c>
      <c r="D62" s="77">
        <v>1286559.04</v>
      </c>
      <c r="E62" s="77">
        <v>333779.92</v>
      </c>
      <c r="F62" s="77">
        <v>5042.2700000000004</v>
      </c>
      <c r="G62" s="77">
        <v>184414.95</v>
      </c>
      <c r="H62" s="77">
        <v>7013.47</v>
      </c>
      <c r="I62" s="21">
        <f t="shared" si="1"/>
        <v>12055.740000000002</v>
      </c>
    </row>
    <row r="63" spans="1:9" x14ac:dyDescent="0.25">
      <c r="A63" t="str">
        <f t="shared" si="0"/>
        <v>SURAMERICANA VIDA45777</v>
      </c>
      <c r="B63" t="s">
        <v>33</v>
      </c>
      <c r="C63" s="80">
        <v>45777</v>
      </c>
      <c r="D63" s="77">
        <v>18787126.550000001</v>
      </c>
      <c r="E63" s="77">
        <v>554722.15</v>
      </c>
      <c r="F63" s="77">
        <v>8320.61</v>
      </c>
      <c r="G63" s="77">
        <v>6406912.4100000001</v>
      </c>
      <c r="H63" s="77">
        <v>193224.98</v>
      </c>
      <c r="I63" s="21">
        <f t="shared" si="1"/>
        <v>201545.59000000003</v>
      </c>
    </row>
    <row r="64" spans="1:9" x14ac:dyDescent="0.25">
      <c r="A64" t="str">
        <f t="shared" si="0"/>
        <v>SURAMERICANA VIDA45808</v>
      </c>
      <c r="B64" t="s">
        <v>33</v>
      </c>
      <c r="C64" s="80">
        <v>45808</v>
      </c>
      <c r="D64" s="77">
        <v>19137508.77</v>
      </c>
      <c r="E64" s="77">
        <v>461798.93</v>
      </c>
      <c r="F64" s="77">
        <v>6926.96</v>
      </c>
      <c r="G64" s="77">
        <v>6357235.29</v>
      </c>
      <c r="H64" s="77">
        <v>192454.93</v>
      </c>
      <c r="I64" s="21">
        <f t="shared" si="1"/>
        <v>199381.88999999998</v>
      </c>
    </row>
    <row r="65" spans="1:9" x14ac:dyDescent="0.25">
      <c r="A65" t="str">
        <f t="shared" si="0"/>
        <v>SURAMERICANA VIDA45838</v>
      </c>
      <c r="B65" t="s">
        <v>33</v>
      </c>
      <c r="C65" s="80">
        <v>45838</v>
      </c>
      <c r="D65" s="77">
        <v>19318643.52</v>
      </c>
      <c r="E65" s="77">
        <v>449635.78</v>
      </c>
      <c r="F65" s="77">
        <v>6744.53</v>
      </c>
      <c r="G65" s="77">
        <v>6397109.8499999996</v>
      </c>
      <c r="H65" s="77">
        <v>196421.14</v>
      </c>
      <c r="I65" s="21">
        <f t="shared" si="1"/>
        <v>203165.67</v>
      </c>
    </row>
    <row r="66" spans="1:9" x14ac:dyDescent="0.25">
      <c r="C66" s="80"/>
    </row>
    <row r="67" spans="1:9" x14ac:dyDescent="0.25">
      <c r="C67" s="80"/>
    </row>
    <row r="68" spans="1:9" x14ac:dyDescent="0.25">
      <c r="C68" s="80"/>
    </row>
    <row r="69" spans="1:9" x14ac:dyDescent="0.25">
      <c r="C69" s="80"/>
    </row>
    <row r="70" spans="1:9" x14ac:dyDescent="0.25">
      <c r="C70" s="80"/>
    </row>
    <row r="71" spans="1:9" x14ac:dyDescent="0.25">
      <c r="C71" s="80"/>
    </row>
    <row r="72" spans="1:9" x14ac:dyDescent="0.25">
      <c r="C72" s="80"/>
    </row>
    <row r="73" spans="1:9" x14ac:dyDescent="0.25">
      <c r="C73" s="80"/>
    </row>
    <row r="74" spans="1:9" x14ac:dyDescent="0.25">
      <c r="C74" s="80"/>
    </row>
    <row r="75" spans="1:9" x14ac:dyDescent="0.25">
      <c r="C75" s="80"/>
    </row>
    <row r="76" spans="1:9" x14ac:dyDescent="0.25">
      <c r="C76" s="80"/>
    </row>
    <row r="77" spans="1:9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45838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+IFERROR(VLOOKUP($A7&amp;$D$3,BaseRA_VID!$A$3:$I$910,4,0),"N.A.")</f>
        <v>36083203.439999998</v>
      </c>
      <c r="C7" s="50">
        <f>+IFERROR(VLOOKUP($A7&amp;$D$3,BaseRA_VID!$A$3:$I$910,5,0),"N.A.")</f>
        <v>4281880.1900000004</v>
      </c>
      <c r="D7" s="50">
        <f>+IFERROR(VLOOKUP($A7&amp;$D$3,BaseRA_VID!$A$3:$I$910,6,0),"N.A.")</f>
        <v>64228.2</v>
      </c>
      <c r="E7" s="50">
        <f>+IFERROR(VLOOKUP($A7&amp;$D$3,BaseRA_VID!$A$3:$I$910,7,0),"N.A.")</f>
        <v>8222626.54</v>
      </c>
      <c r="F7" s="55">
        <f>+IFERROR(VLOOKUP($A7&amp;$D$3,BaseRA_VID!$A$3:$I$910,8,0),"N.A.")</f>
        <v>167287.48000000001</v>
      </c>
      <c r="G7" s="51">
        <f>+IFERROR(VLOOKUP($A7&amp;$D$3,BaseRA_VID!$A$3:$I$910,9,0),"N.A.")</f>
        <v>231515.68</v>
      </c>
    </row>
    <row r="8" spans="1:18" ht="24.75" customHeight="1" x14ac:dyDescent="0.2">
      <c r="A8" s="66" t="s">
        <v>95</v>
      </c>
      <c r="B8" s="49">
        <f>+IFERROR(VLOOKUP($A8&amp;$D$3,BaseRA_VID!$A$3:$I$910,4,0),"N.A.")</f>
        <v>2952949.43</v>
      </c>
      <c r="C8" s="52">
        <f>+IFERROR(VLOOKUP($A8&amp;$D$3,BaseRA_VID!$A$3:$I$910,5,0),"N.A.")</f>
        <v>66375.38</v>
      </c>
      <c r="D8" s="52">
        <f>+IFERROR(VLOOKUP($A8&amp;$D$3,BaseRA_VID!$A$3:$I$910,6,0),"N.A.")</f>
        <v>995.63</v>
      </c>
      <c r="E8" s="52">
        <f>+IFERROR(VLOOKUP($A8&amp;$D$3,BaseRA_VID!$A$3:$I$910,7,0),"N.A.")</f>
        <v>211302.5</v>
      </c>
      <c r="F8" s="55">
        <f>+IFERROR(VLOOKUP($A8&amp;$D$3,BaseRA_VID!$A$3:$I$910,8,0),"N.A.")</f>
        <v>5493.22</v>
      </c>
      <c r="G8" s="51">
        <f>+IFERROR(VLOOKUP($A8&amp;$D$3,BaseRA_VID!$A$3:$I$910,9,0),"N.A.")</f>
        <v>6488.85</v>
      </c>
    </row>
    <row r="9" spans="1:18" ht="24.75" customHeight="1" x14ac:dyDescent="0.2">
      <c r="A9" s="66" t="s">
        <v>113</v>
      </c>
      <c r="B9" s="49">
        <f>+IFERROR(VLOOKUP($A9&amp;$D$3,BaseRA_VID!$A$3:$I$910,4,0),"N.A.")</f>
        <v>26313288.219999999</v>
      </c>
      <c r="C9" s="52">
        <f>+IFERROR(VLOOKUP($A9&amp;$D$3,BaseRA_VID!$A$3:$I$910,5,0),"N.A.")</f>
        <v>109069.39</v>
      </c>
      <c r="D9" s="52">
        <f>+IFERROR(VLOOKUP($A9&amp;$D$3,BaseRA_VID!$A$3:$I$910,6,0),"N.A.")</f>
        <v>1636.04</v>
      </c>
      <c r="E9" s="52">
        <f>+IFERROR(VLOOKUP($A9&amp;$D$3,BaseRA_VID!$A$3:$I$910,7,0),"N.A.")</f>
        <v>565144.87</v>
      </c>
      <c r="F9" s="55">
        <f>+IFERROR(VLOOKUP($A9&amp;$D$3,BaseRA_VID!$A$3:$I$910,8,0),"N.A.")</f>
        <v>19699.310000000001</v>
      </c>
      <c r="G9" s="51">
        <f>+IFERROR(VLOOKUP($A9&amp;$D$3,BaseRA_VID!$A$3:$I$910,9,0),"N.A.")</f>
        <v>21335.350000000002</v>
      </c>
    </row>
    <row r="10" spans="1:18" ht="24.75" customHeight="1" x14ac:dyDescent="0.2">
      <c r="A10" s="14" t="s">
        <v>22</v>
      </c>
      <c r="B10" s="49">
        <f>+IFERROR(VLOOKUP($A10&amp;$D$3,BaseRA_VID!$A$3:$I$910,4,0),"N.A.")</f>
        <v>31860.41</v>
      </c>
      <c r="C10" s="52">
        <f>+IFERROR(VLOOKUP($A10&amp;$D$3,BaseRA_VID!$A$3:$I$910,5,0),"N.A.")</f>
        <v>2779.65</v>
      </c>
      <c r="D10" s="52">
        <f>+IFERROR(VLOOKUP($A10&amp;$D$3,BaseRA_VID!$A$3:$I$910,6,0),"N.A.")</f>
        <v>41.69</v>
      </c>
      <c r="E10" s="52">
        <f>+IFERROR(VLOOKUP($A10&amp;$D$3,BaseRA_VID!$A$3:$I$910,7,0),"N.A.")</f>
        <v>11347.42</v>
      </c>
      <c r="F10" s="55">
        <f>+IFERROR(VLOOKUP($A10&amp;$D$3,BaseRA_VID!$A$3:$I$910,8,0),"N.A.")</f>
        <v>471.01</v>
      </c>
      <c r="G10" s="51">
        <f>+IFERROR(VLOOKUP($A10&amp;$D$3,BaseRA_VID!$A$3:$I$910,9,0),"N.A.")</f>
        <v>512.70000000000005</v>
      </c>
    </row>
    <row r="11" spans="1:18" ht="24.75" customHeight="1" x14ac:dyDescent="0.2">
      <c r="A11" s="14" t="s">
        <v>23</v>
      </c>
      <c r="B11" s="49">
        <f>+IFERROR(VLOOKUP($A11&amp;$D$3,BaseRA_VID!$A$3:$I$910,4,0),"N.A.")</f>
        <v>4626270.45</v>
      </c>
      <c r="C11" s="52">
        <f>+IFERROR(VLOOKUP($A11&amp;$D$3,BaseRA_VID!$A$3:$I$910,5,0),"N.A.")</f>
        <v>205222.05</v>
      </c>
      <c r="D11" s="52">
        <f>+IFERROR(VLOOKUP($A11&amp;$D$3,BaseRA_VID!$A$3:$I$910,6,0),"N.A.")</f>
        <v>3078.33</v>
      </c>
      <c r="E11" s="52">
        <f>+IFERROR(VLOOKUP($A11&amp;$D$3,BaseRA_VID!$A$3:$I$910,7,0),"N.A.")</f>
        <v>1347358.98</v>
      </c>
      <c r="F11" s="55">
        <f>+IFERROR(VLOOKUP($A11&amp;$D$3,BaseRA_VID!$A$3:$I$910,8,0),"N.A.")</f>
        <v>29099.69</v>
      </c>
      <c r="G11" s="51">
        <f>+IFERROR(VLOOKUP($A11&amp;$D$3,BaseRA_VID!$A$3:$I$910,9,0),"N.A.")</f>
        <v>32178.019999999997</v>
      </c>
    </row>
    <row r="12" spans="1:18" ht="24.75" customHeight="1" x14ac:dyDescent="0.2">
      <c r="A12" s="14" t="s">
        <v>24</v>
      </c>
      <c r="B12" s="49">
        <f>+IFERROR(VLOOKUP($A12&amp;$D$3,BaseRA_VID!$A$3:$I$910,4,0),"N.A.")</f>
        <v>3021541.35</v>
      </c>
      <c r="C12" s="52">
        <f>+IFERROR(VLOOKUP($A12&amp;$D$3,BaseRA_VID!$A$3:$I$910,5,0),"N.A.")</f>
        <v>160302.94</v>
      </c>
      <c r="D12" s="52">
        <f>+IFERROR(VLOOKUP($A12&amp;$D$3,BaseRA_VID!$A$3:$I$910,6,0),"N.A.")</f>
        <v>2404.54</v>
      </c>
      <c r="E12" s="52">
        <f>+IFERROR(VLOOKUP($A12&amp;$D$3,BaseRA_VID!$A$3:$I$910,7,0),"N.A.")</f>
        <v>648049.03</v>
      </c>
      <c r="F12" s="55">
        <f>+IFERROR(VLOOKUP($A12&amp;$D$3,BaseRA_VID!$A$3:$I$910,8,0),"N.A.")</f>
        <v>13074.06</v>
      </c>
      <c r="G12" s="51">
        <f>+IFERROR(VLOOKUP($A12&amp;$D$3,BaseRA_VID!$A$3:$I$910,9,0),"N.A.")</f>
        <v>15478.599999999999</v>
      </c>
    </row>
    <row r="13" spans="1:18" ht="24.75" customHeight="1" x14ac:dyDescent="0.2">
      <c r="A13" s="14" t="s">
        <v>99</v>
      </c>
      <c r="B13" s="49">
        <f>+IFERROR(VLOOKUP($A13&amp;$D$3,BaseRA_VID!$A$3:$I$910,4,0),"N.A.")</f>
        <v>69329.8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98192.320000000007</v>
      </c>
      <c r="F13" s="55">
        <f>+IFERROR(VLOOKUP($A13&amp;$D$3,BaseRA_VID!$A$3:$I$910,8,0),"N.A.")</f>
        <v>261.93</v>
      </c>
      <c r="G13" s="51">
        <f>+IFERROR(VLOOKUP($A13&amp;$D$3,BaseRA_VID!$A$3:$I$910,9,0),"N.A.")</f>
        <v>261.93</v>
      </c>
    </row>
    <row r="14" spans="1:18" ht="24.75" customHeight="1" x14ac:dyDescent="0.2">
      <c r="A14" s="14" t="s">
        <v>25</v>
      </c>
      <c r="B14" s="49">
        <f>+IFERROR(VLOOKUP($A14&amp;$D$3,BaseRA_VID!$A$3:$I$910,4,0),"N.A.")</f>
        <v>10779344.74</v>
      </c>
      <c r="C14" s="52">
        <f>+IFERROR(VLOOKUP($A14&amp;$D$3,BaseRA_VID!$A$3:$I$910,5,0),"N.A.")</f>
        <v>1255711.78</v>
      </c>
      <c r="D14" s="52">
        <f>+IFERROR(VLOOKUP($A14&amp;$D$3,BaseRA_VID!$A$3:$I$910,6,0),"N.A.")</f>
        <v>18933.759999999998</v>
      </c>
      <c r="E14" s="52">
        <f>+IFERROR(VLOOKUP($A14&amp;$D$3,BaseRA_VID!$A$3:$I$910,7,0),"N.A.")</f>
        <v>6514445.5300000003</v>
      </c>
      <c r="F14" s="55">
        <f>+IFERROR(VLOOKUP($A14&amp;$D$3,BaseRA_VID!$A$3:$I$910,8,0),"N.A.")</f>
        <v>110461.82</v>
      </c>
      <c r="G14" s="51">
        <f>+IFERROR(VLOOKUP($A14&amp;$D$3,BaseRA_VID!$A$3:$I$910,9,0),"N.A.")</f>
        <v>129395.58</v>
      </c>
    </row>
    <row r="15" spans="1:18" ht="24.75" customHeight="1" x14ac:dyDescent="0.2">
      <c r="A15" s="14" t="s">
        <v>110</v>
      </c>
      <c r="B15" s="49">
        <f>+IFERROR(VLOOKUP($A15&amp;$D$3,BaseRA_VID!$A$3:$I$910,4,0),"N.A.")</f>
        <v>2116597.91</v>
      </c>
      <c r="C15" s="52">
        <f>+IFERROR(VLOOKUP($A15&amp;$D$3,BaseRA_VID!$A$3:$I$910,5,0),"N.A.")</f>
        <v>225972.35</v>
      </c>
      <c r="D15" s="52">
        <f>+IFERROR(VLOOKUP($A15&amp;$D$3,BaseRA_VID!$A$3:$I$910,6,0),"N.A.")</f>
        <v>3389.59</v>
      </c>
      <c r="E15" s="52">
        <f>+IFERROR(VLOOKUP($A15&amp;$D$3,BaseRA_VID!$A$3:$I$910,7,0),"N.A.")</f>
        <v>726612.91</v>
      </c>
      <c r="F15" s="55">
        <f>+IFERROR(VLOOKUP($A15&amp;$D$3,BaseRA_VID!$A$3:$I$910,8,0),"N.A.")</f>
        <v>16055.69</v>
      </c>
      <c r="G15" s="51">
        <f>+IFERROR(VLOOKUP($A15&amp;$D$3,BaseRA_VID!$A$3:$I$910,9,0),"N.A.")</f>
        <v>19445.28</v>
      </c>
    </row>
    <row r="16" spans="1:18" ht="24.75" customHeight="1" x14ac:dyDescent="0.2">
      <c r="A16" s="14" t="s">
        <v>111</v>
      </c>
      <c r="B16" s="49">
        <f>+IFERROR(VLOOKUP($A16&amp;$D$3,BaseRA_VID!$A$3:$I$910,4,0),"N.A.")</f>
        <v>94839.71</v>
      </c>
      <c r="C16" s="52">
        <f>+IFERROR(VLOOKUP($A16&amp;$D$3,BaseRA_VID!$A$3:$I$910,5,0),"N.A.")</f>
        <v>27930.93</v>
      </c>
      <c r="D16" s="52">
        <f>+IFERROR(VLOOKUP($A16&amp;$D$3,BaseRA_VID!$A$3:$I$910,6,0),"N.A.")</f>
        <v>418.96</v>
      </c>
      <c r="E16" s="52">
        <f>+IFERROR(VLOOKUP($A16&amp;$D$3,BaseRA_VID!$A$3:$I$910,7,0),"N.A.")</f>
        <v>203540.91</v>
      </c>
      <c r="F16" s="55">
        <f>+IFERROR(VLOOKUP($A16&amp;$D$3,BaseRA_VID!$A$3:$I$910,8,0),"N.A.")</f>
        <v>6932.49</v>
      </c>
      <c r="G16" s="51">
        <f>+IFERROR(VLOOKUP($A16&amp;$D$3,BaseRA_VID!$A$3:$I$910,9,0),"N.A.")</f>
        <v>7351.45</v>
      </c>
    </row>
    <row r="17" spans="1:7" ht="24.75" customHeight="1" x14ac:dyDescent="0.2">
      <c r="A17" s="14" t="s">
        <v>112</v>
      </c>
      <c r="B17" s="49">
        <f>+IFERROR(VLOOKUP($A17&amp;$D$3,BaseRA_VID!$A$3:$I$910,4,0),"N.A.")</f>
        <v>65167.72</v>
      </c>
      <c r="C17" s="52">
        <f>+IFERROR(VLOOKUP($A17&amp;$D$3,BaseRA_VID!$A$3:$I$910,5,0),"N.A.")</f>
        <v>26795.19</v>
      </c>
      <c r="D17" s="52">
        <f>+IFERROR(VLOOKUP($A17&amp;$D$3,BaseRA_VID!$A$3:$I$910,6,0),"N.A.")</f>
        <v>401.93</v>
      </c>
      <c r="E17" s="52">
        <f>+IFERROR(VLOOKUP($A17&amp;$D$3,BaseRA_VID!$A$3:$I$910,7,0),"N.A.")</f>
        <v>68252.06</v>
      </c>
      <c r="F17" s="55">
        <f>+IFERROR(VLOOKUP($A17&amp;$D$3,BaseRA_VID!$A$3:$I$910,8,0),"N.A.")</f>
        <v>3625.05</v>
      </c>
      <c r="G17" s="51">
        <f>+IFERROR(VLOOKUP($A17&amp;$D$3,BaseRA_VID!$A$3:$I$910,9,0),"N.A.")</f>
        <v>4026.98</v>
      </c>
    </row>
    <row r="18" spans="1:7" ht="24.75" customHeight="1" x14ac:dyDescent="0.2">
      <c r="A18" s="14" t="s">
        <v>26</v>
      </c>
      <c r="B18" s="49">
        <f>+IFERROR(VLOOKUP($A18&amp;$D$3,BaseRA_VID!$A$3:$I$910,4,0),"N.A.")</f>
        <v>572971.06999999995</v>
      </c>
      <c r="C18" s="52">
        <f>+IFERROR(VLOOKUP($A18&amp;$D$3,BaseRA_VID!$A$3:$I$910,5,0),"N.A.")</f>
        <v>43484.85</v>
      </c>
      <c r="D18" s="52">
        <f>+IFERROR(VLOOKUP($A18&amp;$D$3,BaseRA_VID!$A$3:$I$910,6,0),"N.A.")</f>
        <v>652.27</v>
      </c>
      <c r="E18" s="52">
        <f>+IFERROR(VLOOKUP($A18&amp;$D$3,BaseRA_VID!$A$3:$I$910,7,0),"N.A.")</f>
        <v>264395.98</v>
      </c>
      <c r="F18" s="55">
        <f>+IFERROR(VLOOKUP($A18&amp;$D$3,BaseRA_VID!$A$3:$I$910,8,0),"N.A.")</f>
        <v>5216.96</v>
      </c>
      <c r="G18" s="51">
        <f>+IFERROR(VLOOKUP($A18&amp;$D$3,BaseRA_VID!$A$3:$I$910,9,0),"N.A.")</f>
        <v>5869.23</v>
      </c>
    </row>
    <row r="19" spans="1:7" ht="24.75" customHeight="1" x14ac:dyDescent="0.2">
      <c r="A19" s="14" t="s">
        <v>27</v>
      </c>
      <c r="B19" s="49">
        <f>+IFERROR(VLOOKUP($A19&amp;$D$3,BaseRA_VID!$A$3:$I$910,4,0),"N.A.")</f>
        <v>38239.040000000001</v>
      </c>
      <c r="C19" s="52">
        <f>+IFERROR(VLOOKUP($A19&amp;$D$3,BaseRA_VID!$A$3:$I$910,5,0),"N.A.")</f>
        <v>49307.66</v>
      </c>
      <c r="D19" s="52">
        <f>+IFERROR(VLOOKUP($A19&amp;$D$3,BaseRA_VID!$A$3:$I$910,6,0),"N.A.")</f>
        <v>739.61</v>
      </c>
      <c r="E19" s="52">
        <f>+IFERROR(VLOOKUP($A19&amp;$D$3,BaseRA_VID!$A$3:$I$910,7,0),"N.A.")</f>
        <v>100864.57</v>
      </c>
      <c r="F19" s="55">
        <f>+IFERROR(VLOOKUP($A19&amp;$D$3,BaseRA_VID!$A$3:$I$910,8,0),"N.A.")</f>
        <v>3055.9</v>
      </c>
      <c r="G19" s="51">
        <f>+IFERROR(VLOOKUP($A19&amp;$D$3,BaseRA_VID!$A$3:$I$910,9,0),"N.A.")</f>
        <v>3795.51</v>
      </c>
    </row>
    <row r="20" spans="1:7" ht="24.75" customHeight="1" x14ac:dyDescent="0.2">
      <c r="A20" s="14" t="s">
        <v>28</v>
      </c>
      <c r="B20" s="49">
        <f>+IFERROR(VLOOKUP($A20&amp;$D$3,BaseRA_VID!$A$3:$I$910,4,0),"N.A.")</f>
        <v>3225626.81</v>
      </c>
      <c r="C20" s="52">
        <f>+IFERROR(VLOOKUP($A20&amp;$D$3,BaseRA_VID!$A$3:$I$910,5,0),"N.A.")</f>
        <v>302713.90000000002</v>
      </c>
      <c r="D20" s="52">
        <f>+IFERROR(VLOOKUP($A20&amp;$D$3,BaseRA_VID!$A$3:$I$910,6,0),"N.A.")</f>
        <v>6116.83</v>
      </c>
      <c r="E20" s="52">
        <f>+IFERROR(VLOOKUP($A20&amp;$D$3,BaseRA_VID!$A$3:$I$910,7,0),"N.A.")</f>
        <v>3002700.63</v>
      </c>
      <c r="F20" s="55">
        <f>+IFERROR(VLOOKUP($A20&amp;$D$3,BaseRA_VID!$A$3:$I$910,8,0),"N.A.")</f>
        <v>83922.02</v>
      </c>
      <c r="G20" s="51">
        <f>+IFERROR(VLOOKUP($A20&amp;$D$3,BaseRA_VID!$A$3:$I$910,9,0),"N.A.")</f>
        <v>90038.85</v>
      </c>
    </row>
    <row r="21" spans="1:7" ht="24.75" customHeight="1" x14ac:dyDescent="0.2">
      <c r="A21" s="14" t="s">
        <v>29</v>
      </c>
      <c r="B21" s="49">
        <f>+IFERROR(VLOOKUP($A21&amp;$D$3,BaseRA_VID!$A$3:$I$910,4,0),"N.A.")</f>
        <v>5488442.2999999998</v>
      </c>
      <c r="C21" s="52">
        <f>+IFERROR(VLOOKUP($A21&amp;$D$3,BaseRA_VID!$A$3:$I$910,5,0),"N.A.")</f>
        <v>162479.10999999999</v>
      </c>
      <c r="D21" s="52">
        <f>+IFERROR(VLOOKUP($A21&amp;$D$3,BaseRA_VID!$A$3:$I$910,6,0),"N.A.")</f>
        <v>2417.1799999999998</v>
      </c>
      <c r="E21" s="52">
        <f>+IFERROR(VLOOKUP($A21&amp;$D$3,BaseRA_VID!$A$3:$I$910,7,0),"N.A.")</f>
        <v>1412880.43</v>
      </c>
      <c r="F21" s="55">
        <f>+IFERROR(VLOOKUP($A21&amp;$D$3,BaseRA_VID!$A$3:$I$910,8,0),"N.A.")</f>
        <v>22196.639999999999</v>
      </c>
      <c r="G21" s="51">
        <f>+IFERROR(VLOOKUP($A21&amp;$D$3,BaseRA_VID!$A$3:$I$910,9,0),"N.A.")</f>
        <v>24613.82</v>
      </c>
    </row>
    <row r="22" spans="1:7" ht="24.75" customHeight="1" x14ac:dyDescent="0.2">
      <c r="A22" s="14" t="s">
        <v>30</v>
      </c>
      <c r="B22" s="49">
        <f>+IFERROR(VLOOKUP($A22&amp;$D$3,BaseRA_VID!$A$3:$I$910,4,0),"N.A.")</f>
        <v>2376290.46</v>
      </c>
      <c r="C22" s="52">
        <f>+IFERROR(VLOOKUP($A22&amp;$D$3,BaseRA_VID!$A$3:$I$910,5,0),"N.A.")</f>
        <v>7419.11</v>
      </c>
      <c r="D22" s="52">
        <f>+IFERROR(VLOOKUP($A22&amp;$D$3,BaseRA_VID!$A$3:$I$910,6,0),"N.A.")</f>
        <v>111.29</v>
      </c>
      <c r="E22" s="52">
        <f>+IFERROR(VLOOKUP($A22&amp;$D$3,BaseRA_VID!$A$3:$I$910,7,0),"N.A.")</f>
        <v>365252.35</v>
      </c>
      <c r="F22" s="55">
        <f>+IFERROR(VLOOKUP($A22&amp;$D$3,BaseRA_VID!$A$3:$I$910,8,0),"N.A.")</f>
        <v>11917.98</v>
      </c>
      <c r="G22" s="51">
        <f>+IFERROR(VLOOKUP($A22&amp;$D$3,BaseRA_VID!$A$3:$I$910,9,0),"N.A.")</f>
        <v>12029.27</v>
      </c>
    </row>
    <row r="23" spans="1:7" ht="24.75" customHeight="1" x14ac:dyDescent="0.2">
      <c r="A23" s="14" t="s">
        <v>31</v>
      </c>
      <c r="B23" s="49">
        <f>+IFERROR(VLOOKUP($A23&amp;$D$3,BaseRA_VID!$A$3:$I$910,4,0),"N.A.")</f>
        <v>73758.59</v>
      </c>
      <c r="C23" s="52">
        <f>+IFERROR(VLOOKUP($A23&amp;$D$3,BaseRA_VID!$A$3:$I$910,5,0),"N.A.")</f>
        <v>32236.75</v>
      </c>
      <c r="D23" s="52">
        <f>+IFERROR(VLOOKUP($A23&amp;$D$3,BaseRA_VID!$A$3:$I$910,6,0),"N.A.")</f>
        <v>483.55</v>
      </c>
      <c r="E23" s="52">
        <f>+IFERROR(VLOOKUP($A23&amp;$D$3,BaseRA_VID!$A$3:$I$910,7,0),"N.A.")</f>
        <v>185286.55</v>
      </c>
      <c r="F23" s="55">
        <f>+IFERROR(VLOOKUP($A23&amp;$D$3,BaseRA_VID!$A$3:$I$910,8,0),"N.A.")</f>
        <v>7658.46</v>
      </c>
      <c r="G23" s="51">
        <f>+IFERROR(VLOOKUP($A23&amp;$D$3,BaseRA_VID!$A$3:$I$910,9,0),"N.A.")</f>
        <v>8142.01</v>
      </c>
    </row>
    <row r="24" spans="1:7" ht="24.75" customHeight="1" x14ac:dyDescent="0.2">
      <c r="A24" s="14" t="s">
        <v>32</v>
      </c>
      <c r="B24" s="49">
        <f>+IFERROR(VLOOKUP($A24&amp;$D$3,BaseRA_VID!$A$3:$I$910,4,0),"N.A.")</f>
        <v>8723271.9700000007</v>
      </c>
      <c r="C24" s="52">
        <f>+IFERROR(VLOOKUP($A24&amp;$D$3,BaseRA_VID!$A$3:$I$910,5,0),"N.A.")</f>
        <v>1063920.07</v>
      </c>
      <c r="D24" s="52">
        <f>+IFERROR(VLOOKUP($A24&amp;$D$3,BaseRA_VID!$A$3:$I$910,6,0),"N.A.")</f>
        <v>15958.8</v>
      </c>
      <c r="E24" s="52">
        <f>+IFERROR(VLOOKUP($A24&amp;$D$3,BaseRA_VID!$A$3:$I$910,7,0),"N.A.")</f>
        <v>2652406.5299999998</v>
      </c>
      <c r="F24" s="55">
        <f>+IFERROR(VLOOKUP($A24&amp;$D$3,BaseRA_VID!$A$3:$I$910,8,0),"N.A.")</f>
        <v>59077.83</v>
      </c>
      <c r="G24" s="51">
        <f>+IFERROR(VLOOKUP($A24&amp;$D$3,BaseRA_VID!$A$3:$I$910,9,0),"N.A.")</f>
        <v>75036.63</v>
      </c>
    </row>
    <row r="25" spans="1:7" ht="24.75" customHeight="1" x14ac:dyDescent="0.2">
      <c r="A25" s="14" t="s">
        <v>104</v>
      </c>
      <c r="B25" s="49">
        <f>+IFERROR(VLOOKUP($A25&amp;$D$3,BaseRA_VID!$A$3:$I$910,4,0),"N.A.")</f>
        <v>1286559.04</v>
      </c>
      <c r="C25" s="52">
        <f>+IFERROR(VLOOKUP($A25&amp;$D$3,BaseRA_VID!$A$3:$I$910,5,0),"N.A.")</f>
        <v>333779.92</v>
      </c>
      <c r="D25" s="52">
        <f>+IFERROR(VLOOKUP($A25&amp;$D$3,BaseRA_VID!$A$3:$I$910,6,0),"N.A.")</f>
        <v>5042.2700000000004</v>
      </c>
      <c r="E25" s="52">
        <f>+IFERROR(VLOOKUP($A25&amp;$D$3,BaseRA_VID!$A$3:$I$910,7,0),"N.A.")</f>
        <v>184414.95</v>
      </c>
      <c r="F25" s="55">
        <f>+IFERROR(VLOOKUP($A25&amp;$D$3,BaseRA_VID!$A$3:$I$910,8,0),"N.A.")</f>
        <v>7013.47</v>
      </c>
      <c r="G25" s="51">
        <f>+IFERROR(VLOOKUP($A25&amp;$D$3,BaseRA_VID!$A$3:$I$910,9,0),"N.A.")</f>
        <v>12055.740000000002</v>
      </c>
    </row>
    <row r="26" spans="1:7" ht="24.75" customHeight="1" thickBot="1" x14ac:dyDescent="0.25">
      <c r="A26" s="15" t="s">
        <v>33</v>
      </c>
      <c r="B26" s="53">
        <f>+IFERROR(VLOOKUP($A26&amp;$D$3,BaseRA_VID!$A$3:$I$910,4,0),"N.A.")</f>
        <v>19318643.52</v>
      </c>
      <c r="C26" s="54">
        <f>+IFERROR(VLOOKUP($A26&amp;$D$3,BaseRA_VID!$A$3:$I$910,5,0),"N.A.")</f>
        <v>449635.78</v>
      </c>
      <c r="D26" s="54">
        <f>+IFERROR(VLOOKUP($A26&amp;$D$3,BaseRA_VID!$A$3:$I$910,6,0),"N.A.")</f>
        <v>6744.53</v>
      </c>
      <c r="E26" s="54">
        <f>+IFERROR(VLOOKUP($A26&amp;$D$3,BaseRA_VID!$A$3:$I$910,7,0),"N.A.")</f>
        <v>6397109.8499999996</v>
      </c>
      <c r="F26" s="56">
        <f>+IFERROR(VLOOKUP($A26&amp;$D$3,BaseRA_VID!$A$3:$I$910,8,0),"N.A.")</f>
        <v>196421.14</v>
      </c>
      <c r="G26" s="51">
        <f>+IFERROR(VLOOKUP($A26&amp;$D$3,BaseRA_VID!$A$3:$I$910,9,0),"N.A.")</f>
        <v>203165.67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pOA1JcdctdA7WezW6rKc8iSFdXFdYGsAtRsv3RKXZ1w1xlfCMnAalOtdIeED62GsH7j6pO80mUoS7KBtcTuVIw==" saltValue="KxgkRJgbOMhYA4ei+GmVaA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6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>+B3&amp;C3</f>
        <v>ALFA45777</v>
      </c>
      <c r="B3" s="100" t="s">
        <v>1</v>
      </c>
      <c r="C3" s="101">
        <v>45777</v>
      </c>
      <c r="D3" s="102">
        <v>159733</v>
      </c>
      <c r="E3" s="103">
        <v>31231</v>
      </c>
      <c r="F3" s="102">
        <v>128502</v>
      </c>
      <c r="G3" s="102">
        <v>8449</v>
      </c>
    </row>
    <row r="4" spans="1:7" x14ac:dyDescent="0.25">
      <c r="A4" t="str">
        <f t="shared" ref="A4:A67" si="0">+B4&amp;C4</f>
        <v>ALFA45808</v>
      </c>
      <c r="B4" s="100" t="s">
        <v>1</v>
      </c>
      <c r="C4" s="101">
        <v>45808</v>
      </c>
      <c r="D4" s="102">
        <v>159733</v>
      </c>
      <c r="E4" s="103">
        <v>31231</v>
      </c>
      <c r="F4" s="102">
        <v>128502</v>
      </c>
      <c r="G4" s="102">
        <v>9597</v>
      </c>
    </row>
    <row r="5" spans="1:7" x14ac:dyDescent="0.25">
      <c r="A5" t="str">
        <f t="shared" si="0"/>
        <v>ALFA45838</v>
      </c>
      <c r="B5" s="100" t="s">
        <v>1</v>
      </c>
      <c r="C5" s="101">
        <v>45838</v>
      </c>
      <c r="D5" s="102">
        <v>159733</v>
      </c>
      <c r="E5" s="103">
        <v>31231</v>
      </c>
      <c r="F5" s="102">
        <v>128502</v>
      </c>
      <c r="G5" s="102">
        <v>10729</v>
      </c>
    </row>
    <row r="6" spans="1:7" x14ac:dyDescent="0.25">
      <c r="A6" t="str">
        <f t="shared" si="0"/>
        <v>ALLIANZ45777</v>
      </c>
      <c r="B6" s="100" t="s">
        <v>93</v>
      </c>
      <c r="C6" s="101">
        <v>45777</v>
      </c>
      <c r="D6" s="102">
        <v>321184</v>
      </c>
      <c r="E6" s="103">
        <v>63980</v>
      </c>
      <c r="F6" s="102">
        <v>257204</v>
      </c>
      <c r="G6" s="102">
        <v>29353</v>
      </c>
    </row>
    <row r="7" spans="1:7" x14ac:dyDescent="0.25">
      <c r="A7" t="str">
        <f t="shared" si="0"/>
        <v>ALLIANZ45808</v>
      </c>
      <c r="B7" s="100" t="s">
        <v>93</v>
      </c>
      <c r="C7" s="101">
        <v>45808</v>
      </c>
      <c r="D7" s="102">
        <v>321184</v>
      </c>
      <c r="E7" s="103">
        <v>63980</v>
      </c>
      <c r="F7" s="102">
        <v>257204</v>
      </c>
      <c r="G7" s="102">
        <v>40376</v>
      </c>
    </row>
    <row r="8" spans="1:7" x14ac:dyDescent="0.25">
      <c r="A8" t="str">
        <f t="shared" si="0"/>
        <v>ALLIANZ45838</v>
      </c>
      <c r="B8" s="100" t="s">
        <v>93</v>
      </c>
      <c r="C8" s="101">
        <v>45838</v>
      </c>
      <c r="D8" s="102">
        <v>321184</v>
      </c>
      <c r="E8" s="103">
        <v>63980</v>
      </c>
      <c r="F8" s="102">
        <v>257204</v>
      </c>
      <c r="G8" s="102">
        <v>44382</v>
      </c>
    </row>
    <row r="9" spans="1:7" x14ac:dyDescent="0.25">
      <c r="A9" t="str">
        <f t="shared" si="0"/>
        <v>AXA COLPATRIA45777</v>
      </c>
      <c r="B9" s="100" t="s">
        <v>2</v>
      </c>
      <c r="C9" s="101">
        <v>45777</v>
      </c>
      <c r="D9" s="102">
        <v>536431</v>
      </c>
      <c r="E9" s="103">
        <v>63980</v>
      </c>
      <c r="F9" s="102">
        <v>472451</v>
      </c>
      <c r="G9" s="102">
        <v>37833</v>
      </c>
    </row>
    <row r="10" spans="1:7" x14ac:dyDescent="0.25">
      <c r="A10" t="str">
        <f t="shared" si="0"/>
        <v>AXA COLPATRIA45808</v>
      </c>
      <c r="B10" s="100" t="s">
        <v>2</v>
      </c>
      <c r="C10" s="101">
        <v>45808</v>
      </c>
      <c r="D10" s="102">
        <v>536431</v>
      </c>
      <c r="E10" s="103">
        <v>63980</v>
      </c>
      <c r="F10" s="102">
        <v>472451</v>
      </c>
      <c r="G10" s="102">
        <v>50382</v>
      </c>
    </row>
    <row r="11" spans="1:7" x14ac:dyDescent="0.25">
      <c r="A11" t="str">
        <f t="shared" si="0"/>
        <v>AXA COLPATRIA45838</v>
      </c>
      <c r="B11" s="100" t="s">
        <v>2</v>
      </c>
      <c r="C11" s="101">
        <v>45838</v>
      </c>
      <c r="D11" s="102">
        <v>536431</v>
      </c>
      <c r="E11" s="103">
        <v>63980</v>
      </c>
      <c r="F11" s="102">
        <v>472451</v>
      </c>
      <c r="G11" s="102">
        <v>56492</v>
      </c>
    </row>
    <row r="12" spans="1:7" x14ac:dyDescent="0.25">
      <c r="A12" t="str">
        <f t="shared" si="0"/>
        <v>BBVA SEGUROS45777</v>
      </c>
      <c r="B12" s="100" t="s">
        <v>3</v>
      </c>
      <c r="C12" s="101">
        <v>45777</v>
      </c>
      <c r="D12" s="102">
        <v>146519</v>
      </c>
      <c r="E12" s="103">
        <v>31231</v>
      </c>
      <c r="F12" s="102">
        <v>115288</v>
      </c>
      <c r="G12" s="102">
        <v>15347</v>
      </c>
    </row>
    <row r="13" spans="1:7" x14ac:dyDescent="0.25">
      <c r="A13" t="str">
        <f t="shared" si="0"/>
        <v>BBVA SEGUROS45808</v>
      </c>
      <c r="B13" s="100" t="s">
        <v>3</v>
      </c>
      <c r="C13" s="101">
        <v>45808</v>
      </c>
      <c r="D13" s="102">
        <v>146519</v>
      </c>
      <c r="E13" s="103">
        <v>31231</v>
      </c>
      <c r="F13" s="102">
        <v>115288</v>
      </c>
      <c r="G13" s="102">
        <v>15162</v>
      </c>
    </row>
    <row r="14" spans="1:7" x14ac:dyDescent="0.25">
      <c r="A14" t="str">
        <f t="shared" si="0"/>
        <v>BBVA SEGUROS45838</v>
      </c>
      <c r="B14" s="100" t="s">
        <v>3</v>
      </c>
      <c r="C14" s="101">
        <v>45838</v>
      </c>
      <c r="D14" s="102">
        <v>146519</v>
      </c>
      <c r="E14" s="103">
        <v>31231</v>
      </c>
      <c r="F14" s="102">
        <v>115288</v>
      </c>
      <c r="G14" s="102">
        <v>18419</v>
      </c>
    </row>
    <row r="15" spans="1:7" x14ac:dyDescent="0.25">
      <c r="A15" t="str">
        <f t="shared" si="0"/>
        <v>BERKLEY45777</v>
      </c>
      <c r="B15" s="100" t="s">
        <v>4</v>
      </c>
      <c r="C15" s="101">
        <v>45777</v>
      </c>
      <c r="D15" s="102">
        <v>37756</v>
      </c>
      <c r="E15" s="103">
        <v>26291</v>
      </c>
      <c r="F15" s="102">
        <v>11465</v>
      </c>
      <c r="G15" s="102">
        <v>3560</v>
      </c>
    </row>
    <row r="16" spans="1:7" x14ac:dyDescent="0.25">
      <c r="A16" t="str">
        <f t="shared" si="0"/>
        <v>BERKLEY45808</v>
      </c>
      <c r="B16" s="100" t="s">
        <v>4</v>
      </c>
      <c r="C16" s="101">
        <v>45808</v>
      </c>
      <c r="D16" s="102">
        <v>37756</v>
      </c>
      <c r="E16" s="103">
        <v>26291</v>
      </c>
      <c r="F16" s="102">
        <v>11465</v>
      </c>
      <c r="G16" s="102">
        <v>4185</v>
      </c>
    </row>
    <row r="17" spans="1:7" x14ac:dyDescent="0.25">
      <c r="A17" t="str">
        <f t="shared" si="0"/>
        <v>BERKLEY45838</v>
      </c>
      <c r="B17" s="100" t="s">
        <v>4</v>
      </c>
      <c r="C17" s="101">
        <v>45838</v>
      </c>
      <c r="D17" s="102">
        <v>37756</v>
      </c>
      <c r="E17" s="103">
        <v>26291</v>
      </c>
      <c r="F17" s="102">
        <v>11465</v>
      </c>
      <c r="G17" s="102">
        <v>3998</v>
      </c>
    </row>
    <row r="18" spans="1:7" x14ac:dyDescent="0.25">
      <c r="A18" t="str">
        <f t="shared" si="0"/>
        <v>BOLIVAR45777</v>
      </c>
      <c r="B18" s="100" t="s">
        <v>5</v>
      </c>
      <c r="C18" s="101">
        <v>45777</v>
      </c>
      <c r="D18" s="102">
        <v>1246958</v>
      </c>
      <c r="E18" s="103">
        <v>63980</v>
      </c>
      <c r="F18" s="102">
        <v>1182978</v>
      </c>
      <c r="G18" s="102">
        <v>92416</v>
      </c>
    </row>
    <row r="19" spans="1:7" x14ac:dyDescent="0.25">
      <c r="A19" t="str">
        <f t="shared" si="0"/>
        <v>BOLIVAR45808</v>
      </c>
      <c r="B19" s="100" t="s">
        <v>5</v>
      </c>
      <c r="C19" s="101">
        <v>45808</v>
      </c>
      <c r="D19" s="102">
        <v>1246924</v>
      </c>
      <c r="E19" s="103">
        <v>63980</v>
      </c>
      <c r="F19" s="102">
        <v>1182944</v>
      </c>
      <c r="G19" s="102">
        <v>97021</v>
      </c>
    </row>
    <row r="20" spans="1:7" x14ac:dyDescent="0.25">
      <c r="A20" t="str">
        <f t="shared" si="0"/>
        <v>BOLIVAR45838</v>
      </c>
      <c r="B20" s="100" t="s">
        <v>5</v>
      </c>
      <c r="C20" s="101">
        <v>45838</v>
      </c>
      <c r="D20" s="102">
        <v>1246924</v>
      </c>
      <c r="E20" s="103">
        <v>63980</v>
      </c>
      <c r="F20" s="102">
        <v>1182944</v>
      </c>
      <c r="G20" s="102">
        <v>118386</v>
      </c>
    </row>
    <row r="21" spans="1:7" x14ac:dyDescent="0.25">
      <c r="A21" t="str">
        <f t="shared" si="0"/>
        <v>CARDIF45777</v>
      </c>
      <c r="B21" s="100" t="s">
        <v>6</v>
      </c>
      <c r="C21" s="101">
        <v>45777</v>
      </c>
      <c r="D21" s="102">
        <v>561895</v>
      </c>
      <c r="E21" s="103">
        <v>63980</v>
      </c>
      <c r="F21" s="102">
        <v>497915</v>
      </c>
      <c r="G21" s="102">
        <v>21582</v>
      </c>
    </row>
    <row r="22" spans="1:7" x14ac:dyDescent="0.25">
      <c r="A22" t="str">
        <f t="shared" si="0"/>
        <v>CARDIF45808</v>
      </c>
      <c r="B22" s="100" t="s">
        <v>6</v>
      </c>
      <c r="C22" s="101">
        <v>45808</v>
      </c>
      <c r="D22" s="102">
        <v>437124</v>
      </c>
      <c r="E22" s="103">
        <v>63980</v>
      </c>
      <c r="F22" s="102">
        <v>373144</v>
      </c>
      <c r="G22" s="102">
        <v>26547</v>
      </c>
    </row>
    <row r="23" spans="1:7" x14ac:dyDescent="0.25">
      <c r="A23" t="str">
        <f t="shared" si="0"/>
        <v>CARDIF45838</v>
      </c>
      <c r="B23" s="100" t="s">
        <v>6</v>
      </c>
      <c r="C23" s="101">
        <v>45838</v>
      </c>
      <c r="D23" s="102">
        <v>437124</v>
      </c>
      <c r="E23" s="103">
        <v>63980</v>
      </c>
      <c r="F23" s="102">
        <v>373144</v>
      </c>
      <c r="G23" s="102">
        <v>35465</v>
      </c>
    </row>
    <row r="24" spans="1:7" x14ac:dyDescent="0.25">
      <c r="A24" t="str">
        <f t="shared" si="0"/>
        <v>CHUBB45777</v>
      </c>
      <c r="B24" s="100" t="s">
        <v>7</v>
      </c>
      <c r="C24" s="101">
        <v>45777</v>
      </c>
      <c r="D24" s="102">
        <v>283761</v>
      </c>
      <c r="E24" s="103">
        <v>63980</v>
      </c>
      <c r="F24" s="102">
        <v>219781</v>
      </c>
      <c r="G24" s="102">
        <v>32186</v>
      </c>
    </row>
    <row r="25" spans="1:7" x14ac:dyDescent="0.25">
      <c r="A25" t="str">
        <f t="shared" si="0"/>
        <v>CHUBB45808</v>
      </c>
      <c r="B25" s="100" t="s">
        <v>7</v>
      </c>
      <c r="C25" s="101">
        <v>45808</v>
      </c>
      <c r="D25" s="102">
        <v>283761</v>
      </c>
      <c r="E25" s="103">
        <v>63980</v>
      </c>
      <c r="F25" s="102">
        <v>219781</v>
      </c>
      <c r="G25" s="102">
        <v>32192</v>
      </c>
    </row>
    <row r="26" spans="1:7" x14ac:dyDescent="0.25">
      <c r="A26" t="str">
        <f t="shared" si="0"/>
        <v>CHUBB45838</v>
      </c>
      <c r="B26" s="100" t="s">
        <v>7</v>
      </c>
      <c r="C26" s="101">
        <v>45838</v>
      </c>
      <c r="D26" s="102">
        <v>283761</v>
      </c>
      <c r="E26" s="103">
        <v>63980</v>
      </c>
      <c r="F26" s="102">
        <v>219781</v>
      </c>
      <c r="G26" s="102">
        <v>31252</v>
      </c>
    </row>
    <row r="27" spans="1:7" x14ac:dyDescent="0.25">
      <c r="A27" t="str">
        <f t="shared" si="0"/>
        <v>COFACE45777</v>
      </c>
      <c r="B27" s="100" t="s">
        <v>94</v>
      </c>
      <c r="C27" s="101">
        <v>45777</v>
      </c>
      <c r="D27" s="102">
        <v>95332</v>
      </c>
      <c r="E27" s="103">
        <v>20994</v>
      </c>
      <c r="F27" s="102">
        <v>74338</v>
      </c>
      <c r="G27" s="102">
        <v>3173</v>
      </c>
    </row>
    <row r="28" spans="1:7" x14ac:dyDescent="0.25">
      <c r="A28" t="str">
        <f t="shared" si="0"/>
        <v>COFACE45808</v>
      </c>
      <c r="B28" s="100" t="s">
        <v>94</v>
      </c>
      <c r="C28" s="101">
        <v>45808</v>
      </c>
      <c r="D28" s="102">
        <v>95332</v>
      </c>
      <c r="E28" s="103">
        <v>20994</v>
      </c>
      <c r="F28" s="102">
        <v>74338</v>
      </c>
      <c r="G28" s="102">
        <v>3846</v>
      </c>
    </row>
    <row r="29" spans="1:7" x14ac:dyDescent="0.25">
      <c r="A29" t="str">
        <f t="shared" si="0"/>
        <v>COFACE45838</v>
      </c>
      <c r="B29" s="100" t="s">
        <v>94</v>
      </c>
      <c r="C29" s="101">
        <v>45838</v>
      </c>
      <c r="D29" s="102">
        <v>95332</v>
      </c>
      <c r="E29" s="103">
        <v>20994</v>
      </c>
      <c r="F29" s="102">
        <v>74338</v>
      </c>
      <c r="G29" s="102">
        <v>3892</v>
      </c>
    </row>
    <row r="30" spans="1:7" x14ac:dyDescent="0.25">
      <c r="A30" t="str">
        <f t="shared" si="0"/>
        <v>COLMENA45777</v>
      </c>
      <c r="B30" s="100" t="s">
        <v>114</v>
      </c>
      <c r="C30" s="101">
        <v>45777</v>
      </c>
      <c r="D30" s="102">
        <v>22347</v>
      </c>
      <c r="E30" s="103">
        <v>21868</v>
      </c>
      <c r="F30" s="102">
        <v>479</v>
      </c>
      <c r="G30" s="102">
        <v>421</v>
      </c>
    </row>
    <row r="31" spans="1:7" x14ac:dyDescent="0.25">
      <c r="A31" t="str">
        <f t="shared" si="0"/>
        <v>COLMENA45808</v>
      </c>
      <c r="B31" s="100" t="s">
        <v>114</v>
      </c>
      <c r="C31" s="101">
        <v>45808</v>
      </c>
      <c r="D31" s="102">
        <v>22347</v>
      </c>
      <c r="E31" s="103">
        <v>21868</v>
      </c>
      <c r="F31" s="102">
        <v>479</v>
      </c>
      <c r="G31" s="102">
        <v>500</v>
      </c>
    </row>
    <row r="32" spans="1:7" x14ac:dyDescent="0.25">
      <c r="A32" t="str">
        <f t="shared" si="0"/>
        <v>COLMENA45838</v>
      </c>
      <c r="B32" s="100" t="s">
        <v>114</v>
      </c>
      <c r="C32" s="101">
        <v>45838</v>
      </c>
      <c r="D32" s="102">
        <v>25612</v>
      </c>
      <c r="E32" s="103">
        <v>21868</v>
      </c>
      <c r="F32" s="102">
        <v>3744</v>
      </c>
      <c r="G32" s="102">
        <v>0</v>
      </c>
    </row>
    <row r="33" spans="1:7" x14ac:dyDescent="0.25">
      <c r="A33" t="str">
        <f t="shared" si="0"/>
        <v>CONFIANZA45777</v>
      </c>
      <c r="B33" s="100" t="s">
        <v>8</v>
      </c>
      <c r="C33" s="101">
        <v>45777</v>
      </c>
      <c r="D33" s="102">
        <v>120634</v>
      </c>
      <c r="E33" s="103">
        <v>28906</v>
      </c>
      <c r="F33" s="102">
        <v>91728</v>
      </c>
      <c r="G33" s="102">
        <v>17439</v>
      </c>
    </row>
    <row r="34" spans="1:7" x14ac:dyDescent="0.25">
      <c r="A34" t="str">
        <f t="shared" si="0"/>
        <v>CONFIANZA45808</v>
      </c>
      <c r="B34" s="100" t="s">
        <v>8</v>
      </c>
      <c r="C34" s="101">
        <v>45808</v>
      </c>
      <c r="D34" s="102">
        <v>120634</v>
      </c>
      <c r="E34" s="103">
        <v>28906</v>
      </c>
      <c r="F34" s="102">
        <v>91728</v>
      </c>
      <c r="G34" s="102">
        <v>19455</v>
      </c>
    </row>
    <row r="35" spans="1:7" x14ac:dyDescent="0.25">
      <c r="A35" t="str">
        <f t="shared" si="0"/>
        <v>CONFIANZA45838</v>
      </c>
      <c r="B35" s="100" t="s">
        <v>8</v>
      </c>
      <c r="C35" s="101">
        <v>45838</v>
      </c>
      <c r="D35" s="102">
        <v>120634</v>
      </c>
      <c r="E35" s="103">
        <v>28906</v>
      </c>
      <c r="F35" s="102">
        <v>91728</v>
      </c>
      <c r="G35" s="102">
        <v>18950</v>
      </c>
    </row>
    <row r="36" spans="1:7" x14ac:dyDescent="0.25">
      <c r="A36" t="str">
        <f t="shared" si="0"/>
        <v>EQUIDAD45777</v>
      </c>
      <c r="B36" s="100" t="s">
        <v>9</v>
      </c>
      <c r="C36" s="101">
        <v>45777</v>
      </c>
      <c r="D36" s="102">
        <v>82984</v>
      </c>
      <c r="E36" s="103">
        <v>37376</v>
      </c>
      <c r="F36" s="102">
        <v>45608</v>
      </c>
      <c r="G36" s="102">
        <v>3414</v>
      </c>
    </row>
    <row r="37" spans="1:7" x14ac:dyDescent="0.25">
      <c r="A37" t="str">
        <f t="shared" si="0"/>
        <v>EQUIDAD45808</v>
      </c>
      <c r="B37" s="100" t="s">
        <v>9</v>
      </c>
      <c r="C37" s="101">
        <v>45808</v>
      </c>
      <c r="D37" s="102">
        <v>82986</v>
      </c>
      <c r="E37" s="103">
        <v>37376</v>
      </c>
      <c r="F37" s="102">
        <v>45610</v>
      </c>
      <c r="G37" s="102">
        <v>4773</v>
      </c>
    </row>
    <row r="38" spans="1:7" x14ac:dyDescent="0.25">
      <c r="A38" t="str">
        <f t="shared" si="0"/>
        <v>EQUIDAD45838</v>
      </c>
      <c r="B38" s="100" t="s">
        <v>9</v>
      </c>
      <c r="C38" s="101">
        <v>45838</v>
      </c>
      <c r="D38" s="102">
        <v>83178</v>
      </c>
      <c r="E38" s="103">
        <v>37376</v>
      </c>
      <c r="F38" s="102">
        <v>45802</v>
      </c>
      <c r="G38" s="102">
        <v>3855</v>
      </c>
    </row>
    <row r="39" spans="1:7" x14ac:dyDescent="0.25">
      <c r="A39" t="str">
        <f t="shared" si="0"/>
        <v>ESTADO45777</v>
      </c>
      <c r="B39" s="100" t="s">
        <v>10</v>
      </c>
      <c r="C39" s="101">
        <v>45777</v>
      </c>
      <c r="D39" s="102">
        <v>297698</v>
      </c>
      <c r="E39" s="103">
        <v>34449</v>
      </c>
      <c r="F39" s="102">
        <v>263249</v>
      </c>
      <c r="G39" s="102">
        <v>68066</v>
      </c>
    </row>
    <row r="40" spans="1:7" x14ac:dyDescent="0.25">
      <c r="A40" t="str">
        <f t="shared" si="0"/>
        <v>ESTADO45808</v>
      </c>
      <c r="B40" s="100" t="s">
        <v>10</v>
      </c>
      <c r="C40" s="101">
        <v>45808</v>
      </c>
      <c r="D40" s="102">
        <v>297698</v>
      </c>
      <c r="E40" s="103">
        <v>34449</v>
      </c>
      <c r="F40" s="102">
        <v>263249</v>
      </c>
      <c r="G40" s="102">
        <v>85962</v>
      </c>
    </row>
    <row r="41" spans="1:7" x14ac:dyDescent="0.25">
      <c r="A41" t="str">
        <f t="shared" si="0"/>
        <v>ESTADO45838</v>
      </c>
      <c r="B41" s="100" t="s">
        <v>10</v>
      </c>
      <c r="C41" s="101">
        <v>45838</v>
      </c>
      <c r="D41" s="102">
        <v>297698</v>
      </c>
      <c r="E41" s="103">
        <v>34449</v>
      </c>
      <c r="F41" s="102">
        <v>263249</v>
      </c>
      <c r="G41" s="102">
        <v>81543</v>
      </c>
    </row>
    <row r="42" spans="1:7" x14ac:dyDescent="0.25">
      <c r="A42" t="str">
        <f t="shared" si="0"/>
        <v>EVEREST45777</v>
      </c>
      <c r="B42" s="100" t="s">
        <v>115</v>
      </c>
      <c r="C42" s="101">
        <v>45777</v>
      </c>
      <c r="D42" s="102">
        <v>34701</v>
      </c>
      <c r="E42" s="103">
        <v>20994</v>
      </c>
      <c r="F42" s="102">
        <v>13707</v>
      </c>
      <c r="G42" s="102">
        <v>269</v>
      </c>
    </row>
    <row r="43" spans="1:7" x14ac:dyDescent="0.25">
      <c r="A43" t="str">
        <f t="shared" si="0"/>
        <v>EVEREST45808</v>
      </c>
      <c r="B43" s="100" t="s">
        <v>115</v>
      </c>
      <c r="C43" s="101">
        <v>45808</v>
      </c>
      <c r="D43" s="102">
        <v>34395</v>
      </c>
      <c r="E43" s="103">
        <v>20994</v>
      </c>
      <c r="F43" s="102">
        <v>13401</v>
      </c>
      <c r="G43" s="102">
        <v>0</v>
      </c>
    </row>
    <row r="44" spans="1:7" x14ac:dyDescent="0.25">
      <c r="A44" t="str">
        <f t="shared" si="0"/>
        <v>EVEREST45838</v>
      </c>
      <c r="B44" s="100" t="s">
        <v>115</v>
      </c>
      <c r="C44" s="101">
        <v>45838</v>
      </c>
      <c r="D44" s="102">
        <v>98255</v>
      </c>
      <c r="E44" s="103">
        <v>20994</v>
      </c>
      <c r="F44" s="102">
        <v>77261</v>
      </c>
      <c r="G44" s="102">
        <v>0</v>
      </c>
    </row>
    <row r="45" spans="1:7" x14ac:dyDescent="0.25">
      <c r="A45" t="str">
        <f t="shared" si="0"/>
        <v>JMALUCELLI TRAVELERS45777</v>
      </c>
      <c r="B45" s="100" t="s">
        <v>11</v>
      </c>
      <c r="C45" s="101">
        <v>45777</v>
      </c>
      <c r="D45" s="102">
        <v>43588</v>
      </c>
      <c r="E45" s="103">
        <v>20994</v>
      </c>
      <c r="F45" s="102">
        <v>22594</v>
      </c>
      <c r="G45" s="102">
        <v>0</v>
      </c>
    </row>
    <row r="46" spans="1:7" x14ac:dyDescent="0.25">
      <c r="A46" t="str">
        <f t="shared" si="0"/>
        <v>JMALUCELLI TRAVELERS45808</v>
      </c>
      <c r="B46" s="100" t="s">
        <v>11</v>
      </c>
      <c r="C46" s="101">
        <v>45808</v>
      </c>
      <c r="D46" s="102">
        <v>43788</v>
      </c>
      <c r="E46" s="103">
        <v>20994</v>
      </c>
      <c r="F46" s="102">
        <v>22794</v>
      </c>
      <c r="G46" s="102">
        <v>0</v>
      </c>
    </row>
    <row r="47" spans="1:7" x14ac:dyDescent="0.25">
      <c r="A47" t="str">
        <f t="shared" si="0"/>
        <v>JMALUCELLI TRAVELERS45838</v>
      </c>
      <c r="B47" s="100" t="s">
        <v>11</v>
      </c>
      <c r="C47" s="101">
        <v>45838</v>
      </c>
      <c r="D47" s="102">
        <v>43570</v>
      </c>
      <c r="E47" s="103">
        <v>20994</v>
      </c>
      <c r="F47" s="102">
        <v>22576</v>
      </c>
      <c r="G47" s="102">
        <v>0</v>
      </c>
    </row>
    <row r="48" spans="1:7" x14ac:dyDescent="0.25">
      <c r="A48" t="str">
        <f t="shared" si="0"/>
        <v>HDI SEGUROS45777</v>
      </c>
      <c r="B48" s="100" t="s">
        <v>98</v>
      </c>
      <c r="C48" s="101">
        <v>45777</v>
      </c>
      <c r="D48" s="102">
        <v>438483</v>
      </c>
      <c r="E48" s="103">
        <v>40303</v>
      </c>
      <c r="F48" s="102">
        <v>398180</v>
      </c>
      <c r="G48" s="102">
        <v>40879</v>
      </c>
    </row>
    <row r="49" spans="1:7" x14ac:dyDescent="0.25">
      <c r="A49" t="str">
        <f t="shared" si="0"/>
        <v>HDI SEGUROS45808</v>
      </c>
      <c r="B49" s="100" t="s">
        <v>98</v>
      </c>
      <c r="C49" s="101">
        <v>45808</v>
      </c>
      <c r="D49" s="102">
        <v>438483</v>
      </c>
      <c r="E49" s="103">
        <v>40303</v>
      </c>
      <c r="F49" s="102">
        <v>398180</v>
      </c>
      <c r="G49" s="102">
        <v>54200</v>
      </c>
    </row>
    <row r="50" spans="1:7" x14ac:dyDescent="0.25">
      <c r="A50" t="str">
        <f t="shared" si="0"/>
        <v>HDI SEGUROS45838</v>
      </c>
      <c r="B50" s="100" t="s">
        <v>98</v>
      </c>
      <c r="C50" s="101">
        <v>45838</v>
      </c>
      <c r="D50" s="102">
        <v>438483</v>
      </c>
      <c r="E50" s="103">
        <v>40303</v>
      </c>
      <c r="F50" s="102">
        <v>398180</v>
      </c>
      <c r="G50" s="102">
        <v>68378</v>
      </c>
    </row>
    <row r="51" spans="1:7" x14ac:dyDescent="0.25">
      <c r="A51" t="str">
        <f t="shared" si="0"/>
        <v>MAPFRE45777</v>
      </c>
      <c r="B51" s="100" t="s">
        <v>12</v>
      </c>
      <c r="C51" s="101">
        <v>45777</v>
      </c>
      <c r="D51" s="102">
        <v>493258</v>
      </c>
      <c r="E51" s="103">
        <v>63980</v>
      </c>
      <c r="F51" s="102">
        <v>429278</v>
      </c>
      <c r="G51" s="102">
        <v>47747</v>
      </c>
    </row>
    <row r="52" spans="1:7" x14ac:dyDescent="0.25">
      <c r="A52" t="str">
        <f t="shared" si="0"/>
        <v>MAPFRE45808</v>
      </c>
      <c r="B52" s="100" t="s">
        <v>12</v>
      </c>
      <c r="C52" s="101">
        <v>45808</v>
      </c>
      <c r="D52" s="102">
        <v>493258</v>
      </c>
      <c r="E52" s="103">
        <v>63980</v>
      </c>
      <c r="F52" s="102">
        <v>429278</v>
      </c>
      <c r="G52" s="102">
        <v>57817</v>
      </c>
    </row>
    <row r="53" spans="1:7" x14ac:dyDescent="0.25">
      <c r="A53" t="str">
        <f t="shared" si="0"/>
        <v>MAPFRE45838</v>
      </c>
      <c r="B53" s="100" t="s">
        <v>12</v>
      </c>
      <c r="C53" s="101">
        <v>45838</v>
      </c>
      <c r="D53" s="102">
        <v>493258</v>
      </c>
      <c r="E53" s="103">
        <v>63980</v>
      </c>
      <c r="F53" s="102">
        <v>429278</v>
      </c>
      <c r="G53" s="102">
        <v>67496</v>
      </c>
    </row>
    <row r="54" spans="1:7" x14ac:dyDescent="0.25">
      <c r="A54" t="str">
        <f t="shared" si="0"/>
        <v>MUNDIAL45777</v>
      </c>
      <c r="B54" s="100" t="s">
        <v>13</v>
      </c>
      <c r="C54" s="101">
        <v>45777</v>
      </c>
      <c r="D54" s="102">
        <v>215417</v>
      </c>
      <c r="E54" s="103">
        <v>41468</v>
      </c>
      <c r="F54" s="102">
        <v>173949</v>
      </c>
      <c r="G54" s="102">
        <v>32601</v>
      </c>
    </row>
    <row r="55" spans="1:7" x14ac:dyDescent="0.25">
      <c r="A55" t="str">
        <f t="shared" si="0"/>
        <v>MUNDIAL45808</v>
      </c>
      <c r="B55" s="100" t="s">
        <v>13</v>
      </c>
      <c r="C55" s="101">
        <v>45808</v>
      </c>
      <c r="D55" s="102">
        <v>215417</v>
      </c>
      <c r="E55" s="103">
        <v>41468</v>
      </c>
      <c r="F55" s="102">
        <v>173949</v>
      </c>
      <c r="G55" s="102">
        <v>38275</v>
      </c>
    </row>
    <row r="56" spans="1:7" x14ac:dyDescent="0.25">
      <c r="A56" t="str">
        <f t="shared" si="0"/>
        <v>MUNDIAL45838</v>
      </c>
      <c r="B56" s="100" t="s">
        <v>13</v>
      </c>
      <c r="C56" s="101">
        <v>45838</v>
      </c>
      <c r="D56" s="102">
        <v>195417</v>
      </c>
      <c r="E56" s="103">
        <v>41468</v>
      </c>
      <c r="F56" s="102">
        <v>153949</v>
      </c>
      <c r="G56" s="102">
        <v>39704</v>
      </c>
    </row>
    <row r="57" spans="1:7" x14ac:dyDescent="0.25">
      <c r="A57" t="str">
        <f t="shared" si="0"/>
        <v>NACIONAL45777</v>
      </c>
      <c r="B57" s="100" t="s">
        <v>14</v>
      </c>
      <c r="C57" s="101">
        <v>45777</v>
      </c>
      <c r="D57" s="102">
        <v>92725</v>
      </c>
      <c r="E57" s="103">
        <v>20994</v>
      </c>
      <c r="F57" s="102">
        <v>71731</v>
      </c>
      <c r="G57" s="102">
        <v>5663</v>
      </c>
    </row>
    <row r="58" spans="1:7" x14ac:dyDescent="0.25">
      <c r="A58" t="str">
        <f t="shared" si="0"/>
        <v>NACIONAL45808</v>
      </c>
      <c r="B58" s="100" t="s">
        <v>14</v>
      </c>
      <c r="C58" s="101">
        <v>45808</v>
      </c>
      <c r="D58" s="102">
        <v>92725</v>
      </c>
      <c r="E58" s="103">
        <v>20994</v>
      </c>
      <c r="F58" s="102">
        <v>71731</v>
      </c>
      <c r="G58" s="102">
        <v>7167</v>
      </c>
    </row>
    <row r="59" spans="1:7" x14ac:dyDescent="0.25">
      <c r="A59" t="str">
        <f t="shared" si="0"/>
        <v>NACIONAL45838</v>
      </c>
      <c r="B59" s="100" t="s">
        <v>14</v>
      </c>
      <c r="C59" s="101">
        <v>45838</v>
      </c>
      <c r="D59" s="102">
        <v>92725</v>
      </c>
      <c r="E59" s="103">
        <v>20994</v>
      </c>
      <c r="F59" s="102">
        <v>71731</v>
      </c>
      <c r="G59" s="102">
        <v>8618</v>
      </c>
    </row>
    <row r="60" spans="1:7" x14ac:dyDescent="0.25">
      <c r="A60" t="str">
        <f t="shared" si="0"/>
        <v>PREVISORA45777</v>
      </c>
      <c r="B60" s="100" t="s">
        <v>15</v>
      </c>
      <c r="C60" s="101">
        <v>45777</v>
      </c>
      <c r="D60" s="102">
        <v>567742</v>
      </c>
      <c r="E60" s="103">
        <v>37376</v>
      </c>
      <c r="F60" s="102">
        <v>530366</v>
      </c>
      <c r="G60" s="102">
        <v>85538</v>
      </c>
    </row>
    <row r="61" spans="1:7" x14ac:dyDescent="0.25">
      <c r="A61" t="str">
        <f t="shared" si="0"/>
        <v>PREVISORA45808</v>
      </c>
      <c r="B61" s="100" t="s">
        <v>15</v>
      </c>
      <c r="C61" s="101">
        <v>45808</v>
      </c>
      <c r="D61" s="102">
        <v>567742</v>
      </c>
      <c r="E61" s="103">
        <v>37376</v>
      </c>
      <c r="F61" s="102">
        <v>530366</v>
      </c>
      <c r="G61" s="102">
        <v>95421</v>
      </c>
    </row>
    <row r="62" spans="1:7" x14ac:dyDescent="0.25">
      <c r="A62" t="str">
        <f t="shared" si="0"/>
        <v>PREVISORA45838</v>
      </c>
      <c r="B62" s="100" t="s">
        <v>15</v>
      </c>
      <c r="C62" s="101">
        <v>45838</v>
      </c>
      <c r="D62" s="102">
        <v>567742</v>
      </c>
      <c r="E62" s="103">
        <v>37376</v>
      </c>
      <c r="F62" s="102">
        <v>530366</v>
      </c>
      <c r="G62" s="102">
        <v>111179</v>
      </c>
    </row>
    <row r="63" spans="1:7" x14ac:dyDescent="0.25">
      <c r="A63" t="str">
        <f t="shared" si="0"/>
        <v>QUALITAS45777</v>
      </c>
      <c r="B63" s="100" t="s">
        <v>117</v>
      </c>
      <c r="C63" s="101">
        <v>45777</v>
      </c>
      <c r="D63" s="102">
        <v>32506</v>
      </c>
      <c r="E63" s="103">
        <v>21261</v>
      </c>
      <c r="F63" s="102">
        <v>11245</v>
      </c>
      <c r="G63" s="102">
        <v>0</v>
      </c>
    </row>
    <row r="64" spans="1:7" x14ac:dyDescent="0.25">
      <c r="A64" t="str">
        <f t="shared" si="0"/>
        <v>QUALITAS45808</v>
      </c>
      <c r="B64" s="100" t="s">
        <v>117</v>
      </c>
      <c r="C64" s="101">
        <v>45808</v>
      </c>
      <c r="D64" s="102">
        <v>31212</v>
      </c>
      <c r="E64" s="103">
        <v>21261</v>
      </c>
      <c r="F64" s="102">
        <v>9951</v>
      </c>
      <c r="G64" s="102">
        <v>0</v>
      </c>
    </row>
    <row r="65" spans="1:7" x14ac:dyDescent="0.25">
      <c r="A65" t="str">
        <f t="shared" si="0"/>
        <v>QUALITAS45838</v>
      </c>
      <c r="B65" s="100" t="s">
        <v>117</v>
      </c>
      <c r="C65" s="101">
        <v>45838</v>
      </c>
      <c r="D65" s="102">
        <v>40233</v>
      </c>
      <c r="E65" s="103">
        <v>21261</v>
      </c>
      <c r="F65" s="102">
        <v>18972</v>
      </c>
      <c r="G65" s="102">
        <v>0</v>
      </c>
    </row>
    <row r="66" spans="1:7" x14ac:dyDescent="0.25">
      <c r="A66" t="str">
        <f t="shared" si="0"/>
        <v>SBS SEGUROS45777</v>
      </c>
      <c r="B66" s="100" t="s">
        <v>96</v>
      </c>
      <c r="C66" s="101">
        <v>45777</v>
      </c>
      <c r="D66" s="102">
        <v>292750</v>
      </c>
      <c r="E66" s="103">
        <v>63980</v>
      </c>
      <c r="F66" s="102">
        <v>228770</v>
      </c>
      <c r="G66" s="102">
        <v>7956</v>
      </c>
    </row>
    <row r="67" spans="1:7" x14ac:dyDescent="0.25">
      <c r="A67" t="str">
        <f t="shared" si="0"/>
        <v>SBS SEGUROS45808</v>
      </c>
      <c r="B67" s="100" t="s">
        <v>96</v>
      </c>
      <c r="C67" s="101">
        <v>45808</v>
      </c>
      <c r="D67" s="102">
        <v>292750</v>
      </c>
      <c r="E67" s="103">
        <v>63980</v>
      </c>
      <c r="F67" s="102">
        <v>228770</v>
      </c>
      <c r="G67" s="102">
        <v>14600</v>
      </c>
    </row>
    <row r="68" spans="1:7" x14ac:dyDescent="0.25">
      <c r="A68" t="str">
        <f t="shared" ref="A68:A86" si="1">+B68&amp;C68</f>
        <v>SBS SEGUROS45838</v>
      </c>
      <c r="B68" s="100" t="s">
        <v>96</v>
      </c>
      <c r="C68" s="101">
        <v>45838</v>
      </c>
      <c r="D68" s="102">
        <v>292750</v>
      </c>
      <c r="E68" s="103">
        <v>63980</v>
      </c>
      <c r="F68" s="102">
        <v>228770</v>
      </c>
      <c r="G68" s="102">
        <v>17437</v>
      </c>
    </row>
    <row r="69" spans="1:7" x14ac:dyDescent="0.25">
      <c r="A69" t="str">
        <f t="shared" si="1"/>
        <v>SEGUREXPO45777</v>
      </c>
      <c r="B69" s="100" t="s">
        <v>16</v>
      </c>
      <c r="C69" s="101">
        <v>45777</v>
      </c>
      <c r="D69" s="102">
        <v>32643</v>
      </c>
      <c r="E69" s="103">
        <v>25086</v>
      </c>
      <c r="F69" s="102">
        <v>7557</v>
      </c>
      <c r="G69" s="102">
        <v>1852</v>
      </c>
    </row>
    <row r="70" spans="1:7" x14ac:dyDescent="0.25">
      <c r="A70" t="str">
        <f t="shared" si="1"/>
        <v>SEGUREXPO45808</v>
      </c>
      <c r="B70" s="100" t="s">
        <v>16</v>
      </c>
      <c r="C70" s="101">
        <v>45808</v>
      </c>
      <c r="D70" s="102">
        <v>32643</v>
      </c>
      <c r="E70" s="103">
        <v>25086</v>
      </c>
      <c r="F70" s="102">
        <v>7557</v>
      </c>
      <c r="G70" s="102">
        <v>1156</v>
      </c>
    </row>
    <row r="71" spans="1:7" x14ac:dyDescent="0.25">
      <c r="A71" t="str">
        <f t="shared" si="1"/>
        <v>SEGUREXPO45838</v>
      </c>
      <c r="B71" s="100" t="s">
        <v>16</v>
      </c>
      <c r="C71" s="101">
        <v>45838</v>
      </c>
      <c r="D71" s="102">
        <v>32643</v>
      </c>
      <c r="E71" s="103">
        <v>25086</v>
      </c>
      <c r="F71" s="102">
        <v>7557</v>
      </c>
      <c r="G71" s="102">
        <v>956</v>
      </c>
    </row>
    <row r="72" spans="1:7" x14ac:dyDescent="0.25">
      <c r="A72" t="str">
        <f t="shared" si="1"/>
        <v>SOLIDARIA45777</v>
      </c>
      <c r="B72" s="100" t="s">
        <v>17</v>
      </c>
      <c r="C72" s="101">
        <v>45777</v>
      </c>
      <c r="D72" s="102">
        <v>336383</v>
      </c>
      <c r="E72" s="103">
        <v>37376</v>
      </c>
      <c r="F72" s="102">
        <v>299007</v>
      </c>
      <c r="G72" s="102">
        <v>25908</v>
      </c>
    </row>
    <row r="73" spans="1:7" x14ac:dyDescent="0.25">
      <c r="A73" t="str">
        <f t="shared" si="1"/>
        <v>SOLIDARIA45808</v>
      </c>
      <c r="B73" s="100" t="s">
        <v>17</v>
      </c>
      <c r="C73" s="101">
        <v>45808</v>
      </c>
      <c r="D73" s="102">
        <v>336383</v>
      </c>
      <c r="E73" s="103">
        <v>37376</v>
      </c>
      <c r="F73" s="102">
        <v>299007</v>
      </c>
      <c r="G73" s="102">
        <v>28424</v>
      </c>
    </row>
    <row r="74" spans="1:7" x14ac:dyDescent="0.25">
      <c r="A74" t="str">
        <f t="shared" si="1"/>
        <v>SOLIDARIA45838</v>
      </c>
      <c r="B74" s="100" t="s">
        <v>17</v>
      </c>
      <c r="C74" s="101">
        <v>45838</v>
      </c>
      <c r="D74" s="102">
        <v>336383</v>
      </c>
      <c r="E74" s="103">
        <v>37376</v>
      </c>
      <c r="F74" s="102">
        <v>299007</v>
      </c>
      <c r="G74" s="102">
        <v>34050</v>
      </c>
    </row>
    <row r="75" spans="1:7" x14ac:dyDescent="0.25">
      <c r="A75" t="str">
        <f t="shared" si="1"/>
        <v>SOLUNION45777</v>
      </c>
      <c r="B75" s="100" t="s">
        <v>18</v>
      </c>
      <c r="C75" s="101">
        <v>45777</v>
      </c>
      <c r="D75" s="102">
        <v>45865</v>
      </c>
      <c r="E75" s="103">
        <v>25086</v>
      </c>
      <c r="F75" s="102">
        <v>20779</v>
      </c>
      <c r="G75" s="102">
        <v>5035</v>
      </c>
    </row>
    <row r="76" spans="1:7" x14ac:dyDescent="0.25">
      <c r="A76" t="str">
        <f t="shared" si="1"/>
        <v>SOLUNION45808</v>
      </c>
      <c r="B76" s="100" t="s">
        <v>18</v>
      </c>
      <c r="C76" s="101">
        <v>45808</v>
      </c>
      <c r="D76" s="102">
        <v>45865</v>
      </c>
      <c r="E76" s="103">
        <v>25086</v>
      </c>
      <c r="F76" s="102">
        <v>20779</v>
      </c>
      <c r="G76" s="102">
        <v>4434</v>
      </c>
    </row>
    <row r="77" spans="1:7" x14ac:dyDescent="0.25">
      <c r="A77" t="str">
        <f t="shared" si="1"/>
        <v>SOLUNION45838</v>
      </c>
      <c r="B77" s="100" t="s">
        <v>18</v>
      </c>
      <c r="C77" s="101">
        <v>45838</v>
      </c>
      <c r="D77" s="102">
        <v>45865</v>
      </c>
      <c r="E77" s="103">
        <v>25086</v>
      </c>
      <c r="F77" s="102">
        <v>20779</v>
      </c>
      <c r="G77" s="102">
        <v>5355</v>
      </c>
    </row>
    <row r="78" spans="1:7" x14ac:dyDescent="0.25">
      <c r="A78" t="str">
        <f t="shared" si="1"/>
        <v>SURAMERICANA45777</v>
      </c>
      <c r="B78" s="100" t="s">
        <v>19</v>
      </c>
      <c r="C78" s="101">
        <v>45777</v>
      </c>
      <c r="D78" s="102">
        <v>730621</v>
      </c>
      <c r="E78" s="103">
        <v>63980</v>
      </c>
      <c r="F78" s="102">
        <v>666641</v>
      </c>
      <c r="G78" s="102">
        <v>51225</v>
      </c>
    </row>
    <row r="79" spans="1:7" x14ac:dyDescent="0.25">
      <c r="A79" t="str">
        <f t="shared" si="1"/>
        <v>SURAMERICANA45808</v>
      </c>
      <c r="B79" s="100" t="s">
        <v>19</v>
      </c>
      <c r="C79" s="101">
        <v>45808</v>
      </c>
      <c r="D79" s="102">
        <v>730621</v>
      </c>
      <c r="E79" s="103">
        <v>63980</v>
      </c>
      <c r="F79" s="102">
        <v>666641</v>
      </c>
      <c r="G79" s="102">
        <v>68474</v>
      </c>
    </row>
    <row r="80" spans="1:7" x14ac:dyDescent="0.25">
      <c r="A80" t="str">
        <f t="shared" si="1"/>
        <v>SURAMERICANA45838</v>
      </c>
      <c r="B80" s="100" t="s">
        <v>19</v>
      </c>
      <c r="C80" s="101">
        <v>45838</v>
      </c>
      <c r="D80" s="102">
        <v>730807</v>
      </c>
      <c r="E80" s="103">
        <v>63980</v>
      </c>
      <c r="F80" s="102">
        <v>666827</v>
      </c>
      <c r="G80" s="102">
        <v>78622</v>
      </c>
    </row>
    <row r="81" spans="1:7" x14ac:dyDescent="0.25">
      <c r="A81" t="str">
        <f t="shared" si="1"/>
        <v>ZURICH45777</v>
      </c>
      <c r="B81" s="100" t="s">
        <v>20</v>
      </c>
      <c r="C81" s="101">
        <v>45777</v>
      </c>
      <c r="D81" s="102">
        <v>184138</v>
      </c>
      <c r="E81" s="103">
        <v>63980</v>
      </c>
      <c r="F81" s="102">
        <v>120158</v>
      </c>
      <c r="G81" s="102">
        <v>0</v>
      </c>
    </row>
    <row r="82" spans="1:7" x14ac:dyDescent="0.25">
      <c r="A82" t="str">
        <f t="shared" si="1"/>
        <v>ZURICH45808</v>
      </c>
      <c r="B82" s="100" t="s">
        <v>20</v>
      </c>
      <c r="C82" s="101">
        <v>45808</v>
      </c>
      <c r="D82" s="102">
        <v>178683</v>
      </c>
      <c r="E82" s="103">
        <v>63980</v>
      </c>
      <c r="F82" s="102">
        <v>114703</v>
      </c>
      <c r="G82" s="102">
        <v>0</v>
      </c>
    </row>
    <row r="83" spans="1:7" x14ac:dyDescent="0.25">
      <c r="A83" t="str">
        <f t="shared" si="1"/>
        <v>ZURICH45838</v>
      </c>
      <c r="B83" s="100" t="s">
        <v>20</v>
      </c>
      <c r="C83" s="101">
        <v>45838</v>
      </c>
      <c r="D83" s="102">
        <v>196539</v>
      </c>
      <c r="E83" s="103">
        <v>63980</v>
      </c>
      <c r="F83" s="102">
        <v>132559</v>
      </c>
      <c r="G83" s="102">
        <v>0</v>
      </c>
    </row>
    <row r="84" spans="1:7" x14ac:dyDescent="0.25">
      <c r="A84" t="str">
        <f t="shared" si="1"/>
        <v>COMPAÑÍAS45777</v>
      </c>
      <c r="B84" s="100" t="s">
        <v>36</v>
      </c>
      <c r="C84" s="101">
        <v>45777</v>
      </c>
      <c r="D84" s="102">
        <v>7454051</v>
      </c>
      <c r="E84" s="103">
        <v>1099104</v>
      </c>
      <c r="F84" s="102">
        <v>6354947</v>
      </c>
      <c r="G84" s="102">
        <v>637912</v>
      </c>
    </row>
    <row r="85" spans="1:7" x14ac:dyDescent="0.25">
      <c r="A85" t="str">
        <f t="shared" si="1"/>
        <v>COMPAÑÍAS45808</v>
      </c>
      <c r="B85" s="100" t="s">
        <v>36</v>
      </c>
      <c r="C85" s="101">
        <v>45808</v>
      </c>
      <c r="D85" s="102">
        <v>7322395</v>
      </c>
      <c r="E85" s="103">
        <v>1099104</v>
      </c>
      <c r="F85" s="102">
        <v>6223291</v>
      </c>
      <c r="G85" s="102">
        <v>759964</v>
      </c>
    </row>
    <row r="86" spans="1:7" x14ac:dyDescent="0.25">
      <c r="A86" t="str">
        <f t="shared" si="1"/>
        <v>COMPAÑÍAS45838</v>
      </c>
      <c r="B86" s="100" t="s">
        <v>36</v>
      </c>
      <c r="C86" s="101">
        <v>45838</v>
      </c>
      <c r="D86" s="102">
        <v>7396557</v>
      </c>
      <c r="E86" s="103">
        <v>1099104</v>
      </c>
      <c r="F86" s="102">
        <v>6297453</v>
      </c>
      <c r="G86" s="102">
        <v>859159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45838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159733</v>
      </c>
      <c r="C7" s="50">
        <f>+IFERROR(VLOOKUP($A7&amp;$C$3,BaseCM_GEN!$A$3:$I$865,5,0),"N.A.")</f>
        <v>31231</v>
      </c>
      <c r="D7" s="50">
        <f>+IFERROR(VLOOKUP($A7&amp;$C$3,BaseCM_GEN!$A$3:$I$865,6,0),"N.A.")</f>
        <v>128502</v>
      </c>
      <c r="E7" s="51">
        <f>+IFERROR(VLOOKUP($A7&amp;$C$3,BaseCM_GEN!$A$3:$I$865,7,0),"N.A.")</f>
        <v>10729</v>
      </c>
    </row>
    <row r="8" spans="1:16" ht="24.75" customHeight="1" x14ac:dyDescent="0.2">
      <c r="A8" s="14" t="s">
        <v>93</v>
      </c>
      <c r="B8" s="49">
        <f>+IFERROR(VLOOKUP($A8&amp;$C$3,BaseCM_GEN!$A$3:$I$865,4,0),"N.A.")</f>
        <v>321184</v>
      </c>
      <c r="C8" s="52">
        <f>+IFERROR(VLOOKUP($A8&amp;$C$3,BaseCM_GEN!$A$3:$I$865,5,0),"N.A.")</f>
        <v>63980</v>
      </c>
      <c r="D8" s="52">
        <f>+IFERROR(VLOOKUP($A8&amp;$C$3,BaseCM_GEN!$A$3:$I$865,6,0),"N.A.")</f>
        <v>257204</v>
      </c>
      <c r="E8" s="51">
        <f>+IFERROR(VLOOKUP($A8&amp;$C$3,BaseCM_GEN!$A$3:$I$865,7,0),"N.A.")</f>
        <v>44382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536431</v>
      </c>
      <c r="C9" s="52">
        <f>+IFERROR(VLOOKUP($A9&amp;$C$3,BaseCM_GEN!$A$3:$I$865,5,0),"N.A.")</f>
        <v>63980</v>
      </c>
      <c r="D9" s="52">
        <f>+IFERROR(VLOOKUP($A9&amp;$C$3,BaseCM_GEN!$A$3:$I$865,6,0),"N.A.")</f>
        <v>472451</v>
      </c>
      <c r="E9" s="51">
        <f>+IFERROR(VLOOKUP($A9&amp;$C$3,BaseCM_GEN!$A$3:$I$865,7,0),"N.A.")</f>
        <v>56492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146519</v>
      </c>
      <c r="C10" s="52">
        <f>+IFERROR(VLOOKUP($A10&amp;$C$3,BaseCM_GEN!$A$3:$I$865,5,0),"N.A.")</f>
        <v>31231</v>
      </c>
      <c r="D10" s="52">
        <f>+IFERROR(VLOOKUP($A10&amp;$C$3,BaseCM_GEN!$A$3:$I$865,6,0),"N.A.")</f>
        <v>115288</v>
      </c>
      <c r="E10" s="51">
        <f>+IFERROR(VLOOKUP($A10&amp;$C$3,BaseCM_GEN!$A$3:$I$865,7,0),"N.A.")</f>
        <v>18419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37756</v>
      </c>
      <c r="C11" s="52">
        <f>+IFERROR(VLOOKUP($A11&amp;$C$3,BaseCM_GEN!$A$3:$I$865,5,0),"N.A.")</f>
        <v>26291</v>
      </c>
      <c r="D11" s="52">
        <f>+IFERROR(VLOOKUP($A11&amp;$C$3,BaseCM_GEN!$A$3:$I$865,6,0),"N.A.")</f>
        <v>11465</v>
      </c>
      <c r="E11" s="51">
        <f>+IFERROR(VLOOKUP($A11&amp;$C$3,BaseCM_GEN!$A$3:$I$865,7,0),"N.A.")</f>
        <v>3998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1246924</v>
      </c>
      <c r="C12" s="52">
        <f>+IFERROR(VLOOKUP($A12&amp;$C$3,BaseCM_GEN!$A$3:$I$865,5,0),"N.A.")</f>
        <v>63980</v>
      </c>
      <c r="D12" s="52">
        <f>+IFERROR(VLOOKUP($A12&amp;$C$3,BaseCM_GEN!$A$3:$I$865,6,0),"N.A.")</f>
        <v>1182944</v>
      </c>
      <c r="E12" s="51">
        <f>+IFERROR(VLOOKUP($A12&amp;$C$3,BaseCM_GEN!$A$3:$I$865,7,0),"N.A.")</f>
        <v>118386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437124</v>
      </c>
      <c r="C13" s="52">
        <f>+IFERROR(VLOOKUP($A13&amp;$C$3,BaseCM_GEN!$A$3:$I$865,5,0),"N.A.")</f>
        <v>63980</v>
      </c>
      <c r="D13" s="52">
        <f>+IFERROR(VLOOKUP($A13&amp;$C$3,BaseCM_GEN!$A$3:$I$865,6,0),"N.A.")</f>
        <v>373144</v>
      </c>
      <c r="E13" s="51">
        <f>+IFERROR(VLOOKUP($A13&amp;$C$3,BaseCM_GEN!$A$3:$I$865,7,0),"N.A.")</f>
        <v>35465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283761</v>
      </c>
      <c r="C14" s="52">
        <f>+IFERROR(VLOOKUP($A14&amp;$C$3,BaseCM_GEN!$A$3:$I$865,5,0),"N.A.")</f>
        <v>63980</v>
      </c>
      <c r="D14" s="52">
        <f>+IFERROR(VLOOKUP($A14&amp;$C$3,BaseCM_GEN!$A$3:$I$865,6,0),"N.A.")</f>
        <v>219781</v>
      </c>
      <c r="E14" s="51">
        <f>+IFERROR(VLOOKUP($A14&amp;$C$3,BaseCM_GEN!$A$3:$I$865,7,0),"N.A.")</f>
        <v>31252</v>
      </c>
    </row>
    <row r="15" spans="1:16" ht="24.75" customHeight="1" x14ac:dyDescent="0.2">
      <c r="A15" s="14" t="s">
        <v>94</v>
      </c>
      <c r="B15" s="49">
        <f>+IFERROR(VLOOKUP($A15&amp;$C$3,BaseCM_GEN!$A$3:$I$865,4,0),"N.A.")</f>
        <v>95332</v>
      </c>
      <c r="C15" s="52">
        <f>+IFERROR(VLOOKUP($A15&amp;$C$3,BaseCM_GEN!$A$3:$I$865,5,0),"N.A.")</f>
        <v>20994</v>
      </c>
      <c r="D15" s="52">
        <f>+IFERROR(VLOOKUP($A15&amp;$C$3,BaseCM_GEN!$A$3:$I$865,6,0),"N.A.")</f>
        <v>74338</v>
      </c>
      <c r="E15" s="51">
        <f>+IFERROR(VLOOKUP($A15&amp;$C$3,BaseCM_GEN!$A$3:$I$865,7,0),"N.A.")</f>
        <v>3892</v>
      </c>
    </row>
    <row r="16" spans="1:16" ht="24.75" customHeight="1" x14ac:dyDescent="0.2">
      <c r="A16" s="14" t="s">
        <v>114</v>
      </c>
      <c r="B16" s="49">
        <f>+IFERROR(VLOOKUP($A16&amp;$C$3,BaseCM_GEN!$A$3:$I$865,4,0),"N.A.")</f>
        <v>25612</v>
      </c>
      <c r="C16" s="52">
        <f>+IFERROR(VLOOKUP($A16&amp;$C$3,BaseCM_GEN!$A$3:$I$865,5,0),"N.A.")</f>
        <v>21868</v>
      </c>
      <c r="D16" s="52">
        <f>+IFERROR(VLOOKUP($A16&amp;$C$3,BaseCM_GEN!$A$3:$I$865,6,0),"N.A.")</f>
        <v>3744</v>
      </c>
      <c r="E16" s="51">
        <f>+IFERROR(VLOOKUP($A16&amp;$C$3,BaseCM_GEN!$A$3:$I$865,7,0),"N.A.")</f>
        <v>0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120634</v>
      </c>
      <c r="C17" s="52">
        <f>+IFERROR(VLOOKUP($A17&amp;$C$3,BaseCM_GEN!$A$3:$I$865,5,0),"N.A.")</f>
        <v>28906</v>
      </c>
      <c r="D17" s="52">
        <f>+IFERROR(VLOOKUP($A17&amp;$C$3,BaseCM_GEN!$A$3:$I$865,6,0),"N.A.")</f>
        <v>91728</v>
      </c>
      <c r="E17" s="51">
        <f>+IFERROR(VLOOKUP($A17&amp;$C$3,BaseCM_GEN!$A$3:$I$865,7,0),"N.A.")</f>
        <v>18950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83178</v>
      </c>
      <c r="C18" s="52">
        <f>+IFERROR(VLOOKUP($A18&amp;$C$3,BaseCM_GEN!$A$3:$I$865,5,0),"N.A.")</f>
        <v>37376</v>
      </c>
      <c r="D18" s="52">
        <f>+IFERROR(VLOOKUP($A18&amp;$C$3,BaseCM_GEN!$A$3:$I$865,6,0),"N.A.")</f>
        <v>45802</v>
      </c>
      <c r="E18" s="51">
        <f>+IFERROR(VLOOKUP($A18&amp;$C$3,BaseCM_GEN!$A$3:$I$865,7,0),"N.A.")</f>
        <v>3855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297698</v>
      </c>
      <c r="C19" s="52">
        <f>+IFERROR(VLOOKUP($A19&amp;$C$3,BaseCM_GEN!$A$3:$I$865,5,0),"N.A.")</f>
        <v>34449</v>
      </c>
      <c r="D19" s="52">
        <f>+IFERROR(VLOOKUP($A19&amp;$C$3,BaseCM_GEN!$A$3:$I$865,6,0),"N.A.")</f>
        <v>263249</v>
      </c>
      <c r="E19" s="51">
        <f>+IFERROR(VLOOKUP($A19&amp;$C$3,BaseCM_GEN!$A$3:$I$865,7,0),"N.A.")</f>
        <v>81543</v>
      </c>
    </row>
    <row r="20" spans="1:5" ht="24.75" customHeight="1" x14ac:dyDescent="0.2">
      <c r="A20" s="14" t="s">
        <v>98</v>
      </c>
      <c r="B20" s="49">
        <f>+IFERROR(VLOOKUP($A20&amp;$C$3,BaseCM_GEN!$A$3:$I$865,4,0),"N.A.")</f>
        <v>438483</v>
      </c>
      <c r="C20" s="52">
        <f>+IFERROR(VLOOKUP($A20&amp;$C$3,BaseCM_GEN!$A$3:$I$865,5,0),"N.A.")</f>
        <v>40303</v>
      </c>
      <c r="D20" s="52">
        <f>+IFERROR(VLOOKUP($A20&amp;$C$3,BaseCM_GEN!$A$3:$I$865,6,0),"N.A.")</f>
        <v>398180</v>
      </c>
      <c r="E20" s="51">
        <f>+IFERROR(VLOOKUP($A20&amp;$C$3,BaseCM_GEN!$A$3:$I$865,7,0),"N.A.")</f>
        <v>68378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43570</v>
      </c>
      <c r="C21" s="52">
        <f>+IFERROR(VLOOKUP($A21&amp;$C$3,BaseCM_GEN!$A$3:$I$865,5,0),"N.A.")</f>
        <v>20994</v>
      </c>
      <c r="D21" s="52">
        <f>+IFERROR(VLOOKUP($A21&amp;$C$3,BaseCM_GEN!$A$3:$I$865,6,0),"N.A.")</f>
        <v>22576</v>
      </c>
      <c r="E21" s="51">
        <f>+IFERROR(VLOOKUP($A21&amp;$C$3,BaseCM_GEN!$A$3:$I$865,7,0),"N.A.")</f>
        <v>0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493258</v>
      </c>
      <c r="C22" s="52">
        <f>+IFERROR(VLOOKUP($A22&amp;$C$3,BaseCM_GEN!$A$3:$I$865,5,0),"N.A.")</f>
        <v>63980</v>
      </c>
      <c r="D22" s="52">
        <f>+IFERROR(VLOOKUP($A22&amp;$C$3,BaseCM_GEN!$A$3:$I$865,6,0),"N.A.")</f>
        <v>429278</v>
      </c>
      <c r="E22" s="51">
        <f>+IFERROR(VLOOKUP($A22&amp;$C$3,BaseCM_GEN!$A$3:$I$865,7,0),"N.A.")</f>
        <v>67496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195417</v>
      </c>
      <c r="C23" s="52">
        <f>+IFERROR(VLOOKUP($A23&amp;$C$3,BaseCM_GEN!$A$3:$I$865,5,0),"N.A.")</f>
        <v>41468</v>
      </c>
      <c r="D23" s="52">
        <f>+IFERROR(VLOOKUP($A23&amp;$C$3,BaseCM_GEN!$A$3:$I$865,6,0),"N.A.")</f>
        <v>153949</v>
      </c>
      <c r="E23" s="51">
        <f>+IFERROR(VLOOKUP($A23&amp;$C$3,BaseCM_GEN!$A$3:$I$865,7,0),"N.A.")</f>
        <v>39704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92725</v>
      </c>
      <c r="C24" s="52">
        <f>+IFERROR(VLOOKUP($A24&amp;$C$3,BaseCM_GEN!$A$3:$I$865,5,0),"N.A.")</f>
        <v>20994</v>
      </c>
      <c r="D24" s="52">
        <f>+IFERROR(VLOOKUP($A24&amp;$C$3,BaseCM_GEN!$A$3:$I$865,6,0),"N.A.")</f>
        <v>71731</v>
      </c>
      <c r="E24" s="51">
        <f>+IFERROR(VLOOKUP($A24&amp;$C$3,BaseCM_GEN!$A$3:$I$865,7,0),"N.A.")</f>
        <v>8618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567742</v>
      </c>
      <c r="C25" s="52">
        <f>+IFERROR(VLOOKUP($A25&amp;$C$3,BaseCM_GEN!$A$3:$I$865,5,0),"N.A.")</f>
        <v>37376</v>
      </c>
      <c r="D25" s="52">
        <f>+IFERROR(VLOOKUP($A25&amp;$C$3,BaseCM_GEN!$A$3:$I$865,6,0),"N.A.")</f>
        <v>530366</v>
      </c>
      <c r="E25" s="51">
        <f>+IFERROR(VLOOKUP($A25&amp;$C$3,BaseCM_GEN!$A$3:$I$865,7,0),"N.A.")</f>
        <v>111179</v>
      </c>
    </row>
    <row r="26" spans="1:5" ht="24.75" customHeight="1" x14ac:dyDescent="0.2">
      <c r="A26" s="14" t="s">
        <v>117</v>
      </c>
      <c r="B26" s="49">
        <f>+IFERROR(VLOOKUP($A26&amp;$C$3,BaseCM_GEN!$A$3:$I$865,4,0),"N.A.")</f>
        <v>40233</v>
      </c>
      <c r="C26" s="52">
        <f>+IFERROR(VLOOKUP($A26&amp;$C$3,BaseCM_GEN!$A$3:$I$865,5,0),"N.A.")</f>
        <v>21261</v>
      </c>
      <c r="D26" s="52">
        <f>+IFERROR(VLOOKUP($A26&amp;$C$3,BaseCM_GEN!$A$3:$I$865,6,0),"N.A.")</f>
        <v>18972</v>
      </c>
      <c r="E26" s="51">
        <f>+IFERROR(VLOOKUP($A26&amp;$C$3,BaseCM_GEN!$A$3:$I$865,7,0),"N.A.")</f>
        <v>0</v>
      </c>
    </row>
    <row r="27" spans="1:5" ht="24.75" customHeight="1" x14ac:dyDescent="0.2">
      <c r="A27" s="14" t="s">
        <v>96</v>
      </c>
      <c r="B27" s="49">
        <f>+IFERROR(VLOOKUP($A27&amp;$C$3,BaseCM_GEN!$A$3:$I$865,4,0),"N.A.")</f>
        <v>292750</v>
      </c>
      <c r="C27" s="52">
        <f>+IFERROR(VLOOKUP($A27&amp;$C$3,BaseCM_GEN!$A$3:$I$865,5,0),"N.A.")</f>
        <v>63980</v>
      </c>
      <c r="D27" s="52">
        <f>+IFERROR(VLOOKUP($A27&amp;$C$3,BaseCM_GEN!$A$3:$I$865,6,0),"N.A.")</f>
        <v>228770</v>
      </c>
      <c r="E27" s="51">
        <f>+IFERROR(VLOOKUP($A27&amp;$C$3,BaseCM_GEN!$A$3:$I$865,7,0),"N.A.")</f>
        <v>17437</v>
      </c>
    </row>
    <row r="28" spans="1:5" ht="24.75" customHeight="1" x14ac:dyDescent="0.2">
      <c r="A28" s="14" t="s">
        <v>16</v>
      </c>
      <c r="B28" s="49">
        <f>+IFERROR(VLOOKUP($A28&amp;$C$3,BaseCM_GEN!$A$3:$I$865,4,0),"N.A.")</f>
        <v>32643</v>
      </c>
      <c r="C28" s="52">
        <f>+IFERROR(VLOOKUP($A28&amp;$C$3,BaseCM_GEN!$A$3:$I$865,5,0),"N.A.")</f>
        <v>25086</v>
      </c>
      <c r="D28" s="52">
        <f>+IFERROR(VLOOKUP($A28&amp;$C$3,BaseCM_GEN!$A$3:$I$865,6,0),"N.A.")</f>
        <v>7557</v>
      </c>
      <c r="E28" s="51">
        <f>+IFERROR(VLOOKUP($A28&amp;$C$3,BaseCM_GEN!$A$3:$I$865,7,0),"N.A.")</f>
        <v>956</v>
      </c>
    </row>
    <row r="29" spans="1:5" ht="24.75" customHeight="1" x14ac:dyDescent="0.2">
      <c r="A29" s="14" t="s">
        <v>17</v>
      </c>
      <c r="B29" s="49">
        <f>+IFERROR(VLOOKUP($A29&amp;$C$3,BaseCM_GEN!$A$3:$I$865,4,0),"N.A.")</f>
        <v>336383</v>
      </c>
      <c r="C29" s="52">
        <f>+IFERROR(VLOOKUP($A29&amp;$C$3,BaseCM_GEN!$A$3:$I$865,5,0),"N.A.")</f>
        <v>37376</v>
      </c>
      <c r="D29" s="52">
        <f>+IFERROR(VLOOKUP($A29&amp;$C$3,BaseCM_GEN!$A$3:$I$865,6,0),"N.A.")</f>
        <v>299007</v>
      </c>
      <c r="E29" s="51">
        <f>+IFERROR(VLOOKUP($A29&amp;$C$3,BaseCM_GEN!$A$3:$I$865,7,0),"N.A.")</f>
        <v>34050</v>
      </c>
    </row>
    <row r="30" spans="1:5" ht="24.75" customHeight="1" x14ac:dyDescent="0.2">
      <c r="A30" s="14" t="s">
        <v>18</v>
      </c>
      <c r="B30" s="49">
        <f>+IFERROR(VLOOKUP($A30&amp;$C$3,BaseCM_GEN!$A$3:$I$865,4,0),"N.A.")</f>
        <v>45865</v>
      </c>
      <c r="C30" s="52">
        <f>+IFERROR(VLOOKUP($A30&amp;$C$3,BaseCM_GEN!$A$3:$I$865,5,0),"N.A.")</f>
        <v>25086</v>
      </c>
      <c r="D30" s="52">
        <f>+IFERROR(VLOOKUP($A30&amp;$C$3,BaseCM_GEN!$A$3:$I$865,6,0),"N.A.")</f>
        <v>20779</v>
      </c>
      <c r="E30" s="51">
        <f>+IFERROR(VLOOKUP($A30&amp;$C$3,BaseCM_GEN!$A$3:$I$865,7,0),"N.A.")</f>
        <v>5355</v>
      </c>
    </row>
    <row r="31" spans="1:5" ht="24.75" customHeight="1" x14ac:dyDescent="0.2">
      <c r="A31" s="14" t="s">
        <v>19</v>
      </c>
      <c r="B31" s="49">
        <f>+IFERROR(VLOOKUP($A31&amp;$C$3,BaseCM_GEN!$A$3:$I$865,4,0),"N.A.")</f>
        <v>730807</v>
      </c>
      <c r="C31" s="52">
        <f>+IFERROR(VLOOKUP($A31&amp;$C$3,BaseCM_GEN!$A$3:$I$865,5,0),"N.A.")</f>
        <v>63980</v>
      </c>
      <c r="D31" s="52">
        <f>+IFERROR(VLOOKUP($A31&amp;$C$3,BaseCM_GEN!$A$3:$I$865,6,0),"N.A.")</f>
        <v>666827</v>
      </c>
      <c r="E31" s="51">
        <f>+IFERROR(VLOOKUP($A31&amp;$C$3,BaseCM_GEN!$A$3:$I$865,7,0),"N.A.")</f>
        <v>78622</v>
      </c>
    </row>
    <row r="32" spans="1:5" s="27" customFormat="1" ht="15" thickBot="1" x14ac:dyDescent="0.25">
      <c r="A32" s="15" t="s">
        <v>20</v>
      </c>
      <c r="B32" s="53">
        <f>+IFERROR(VLOOKUP($A32&amp;$C$3,BaseCM_GEN!$A$3:$I$865,4,0),"N.A.")</f>
        <v>196539</v>
      </c>
      <c r="C32" s="54">
        <f>+IFERROR(VLOOKUP($A32&amp;$C$3,BaseCM_GEN!$A$3:$I$865,5,0),"N.A.")</f>
        <v>63980</v>
      </c>
      <c r="D32" s="54">
        <f>+IFERROR(VLOOKUP($A32&amp;$C$3,BaseCM_GEN!$A$3:$I$865,6,0),"N.A.")</f>
        <v>132559</v>
      </c>
      <c r="E32" s="51">
        <f>+IFERROR(VLOOKUP($A32&amp;$C$3,BaseCM_GEN!$A$3:$I$865,7,0),"N.A.")</f>
        <v>0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HpmnkCinU6C+8shKM4qnBuO3MRVVPXaeWeogOP+U4c4WZS0HjeXuGCq2juSvQnyVMhoUvnxE1DBMTdDFO+gE5w==" saltValue="HdNSnQWLHXBe9lK87gvrbQ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 t="shared" ref="A3:A36" si="0">+B3&amp;C3</f>
        <v>ALFA VIDA45777</v>
      </c>
      <c r="B3" s="100" t="s">
        <v>21</v>
      </c>
      <c r="C3" s="101">
        <v>45777</v>
      </c>
      <c r="D3" s="102">
        <v>2131799</v>
      </c>
      <c r="E3" s="103">
        <v>38220</v>
      </c>
      <c r="F3" s="102">
        <v>2093579</v>
      </c>
      <c r="G3" s="102">
        <v>176954</v>
      </c>
    </row>
    <row r="4" spans="1:7" x14ac:dyDescent="0.25">
      <c r="A4" t="str">
        <f t="shared" si="0"/>
        <v>ALFA VIDA45808</v>
      </c>
      <c r="B4" s="100" t="s">
        <v>21</v>
      </c>
      <c r="C4" s="101">
        <v>45808</v>
      </c>
      <c r="D4" s="102">
        <v>2131799</v>
      </c>
      <c r="E4" s="103">
        <v>38220</v>
      </c>
      <c r="F4" s="102">
        <v>2093579</v>
      </c>
      <c r="G4" s="102">
        <v>239362</v>
      </c>
    </row>
    <row r="5" spans="1:7" x14ac:dyDescent="0.25">
      <c r="A5" t="str">
        <f t="shared" si="0"/>
        <v>ALFA VIDA45838</v>
      </c>
      <c r="B5" s="100" t="s">
        <v>21</v>
      </c>
      <c r="C5" s="101">
        <v>45838</v>
      </c>
      <c r="D5" s="102">
        <v>2131799</v>
      </c>
      <c r="E5" s="103">
        <v>38220</v>
      </c>
      <c r="F5" s="102">
        <v>2093579</v>
      </c>
      <c r="G5" s="102">
        <v>268721</v>
      </c>
    </row>
    <row r="6" spans="1:7" x14ac:dyDescent="0.25">
      <c r="A6" t="str">
        <f t="shared" si="0"/>
        <v>ALLIANZ VIDA45777</v>
      </c>
      <c r="B6" s="100" t="s">
        <v>95</v>
      </c>
      <c r="C6" s="101">
        <v>45777</v>
      </c>
      <c r="D6" s="102">
        <v>284029</v>
      </c>
      <c r="E6" s="103">
        <v>43472</v>
      </c>
      <c r="F6" s="102">
        <v>240557</v>
      </c>
      <c r="G6" s="102">
        <v>27661</v>
      </c>
    </row>
    <row r="7" spans="1:7" x14ac:dyDescent="0.25">
      <c r="A7" t="str">
        <f t="shared" si="0"/>
        <v>ALLIANZ VIDA45808</v>
      </c>
      <c r="B7" s="100" t="s">
        <v>95</v>
      </c>
      <c r="C7" s="101">
        <v>45808</v>
      </c>
      <c r="D7" s="102">
        <v>284029</v>
      </c>
      <c r="E7" s="103">
        <v>43472</v>
      </c>
      <c r="F7" s="102">
        <v>240557</v>
      </c>
      <c r="G7" s="102">
        <v>46189</v>
      </c>
    </row>
    <row r="8" spans="1:7" x14ac:dyDescent="0.25">
      <c r="A8" t="str">
        <f t="shared" si="0"/>
        <v>ALLIANZ VIDA45838</v>
      </c>
      <c r="B8" s="100" t="s">
        <v>95</v>
      </c>
      <c r="C8" s="101">
        <v>45838</v>
      </c>
      <c r="D8" s="102">
        <v>284029</v>
      </c>
      <c r="E8" s="103">
        <v>43472</v>
      </c>
      <c r="F8" s="102">
        <v>240557</v>
      </c>
      <c r="G8" s="102">
        <v>46341</v>
      </c>
    </row>
    <row r="9" spans="1:7" x14ac:dyDescent="0.25">
      <c r="A9" t="str">
        <f t="shared" si="0"/>
        <v>ANDINA45777</v>
      </c>
      <c r="B9" s="100" t="s">
        <v>116</v>
      </c>
      <c r="C9" s="101">
        <v>45777</v>
      </c>
      <c r="D9" s="102">
        <v>73489</v>
      </c>
      <c r="E9" s="103">
        <v>23005</v>
      </c>
      <c r="F9" s="102">
        <v>50484</v>
      </c>
      <c r="G9" s="102">
        <v>3020</v>
      </c>
    </row>
    <row r="10" spans="1:7" x14ac:dyDescent="0.25">
      <c r="A10" t="str">
        <f t="shared" si="0"/>
        <v>ANDINA45808</v>
      </c>
      <c r="B10" s="100" t="s">
        <v>116</v>
      </c>
      <c r="C10" s="101">
        <v>45808</v>
      </c>
      <c r="D10" s="102">
        <v>73489</v>
      </c>
      <c r="E10" s="103">
        <v>23005</v>
      </c>
      <c r="F10" s="102">
        <v>50484</v>
      </c>
      <c r="G10" s="102">
        <v>4558</v>
      </c>
    </row>
    <row r="11" spans="1:7" x14ac:dyDescent="0.25">
      <c r="A11" t="str">
        <f t="shared" si="0"/>
        <v>ANDINA45838</v>
      </c>
      <c r="B11" s="100" t="s">
        <v>116</v>
      </c>
      <c r="C11" s="101">
        <v>45838</v>
      </c>
      <c r="D11" s="102">
        <v>73489</v>
      </c>
      <c r="E11" s="103">
        <v>25932</v>
      </c>
      <c r="F11" s="102">
        <v>47557</v>
      </c>
      <c r="G11" s="102">
        <v>7379</v>
      </c>
    </row>
    <row r="12" spans="1:7" x14ac:dyDescent="0.25">
      <c r="A12" t="str">
        <f t="shared" si="0"/>
        <v>ASULADO45777</v>
      </c>
      <c r="B12" s="100" t="s">
        <v>113</v>
      </c>
      <c r="C12" s="101">
        <v>45777</v>
      </c>
      <c r="D12" s="102">
        <v>1099860</v>
      </c>
      <c r="E12" s="103">
        <v>25932</v>
      </c>
      <c r="F12" s="102">
        <v>1073928</v>
      </c>
      <c r="G12" s="102">
        <v>81294</v>
      </c>
    </row>
    <row r="13" spans="1:7" x14ac:dyDescent="0.25">
      <c r="A13" t="str">
        <f t="shared" si="0"/>
        <v>ASULADO45808</v>
      </c>
      <c r="B13" s="100" t="s">
        <v>113</v>
      </c>
      <c r="C13" s="101">
        <v>45808</v>
      </c>
      <c r="D13" s="102">
        <v>1099860</v>
      </c>
      <c r="E13" s="103">
        <v>25932</v>
      </c>
      <c r="F13" s="102">
        <v>1073928</v>
      </c>
      <c r="G13" s="102">
        <v>100955</v>
      </c>
    </row>
    <row r="14" spans="1:7" x14ac:dyDescent="0.25">
      <c r="A14" t="str">
        <f t="shared" si="0"/>
        <v>ASULADO45838</v>
      </c>
      <c r="B14" s="100" t="s">
        <v>113</v>
      </c>
      <c r="C14" s="101">
        <v>45838</v>
      </c>
      <c r="D14" s="102">
        <v>1099860</v>
      </c>
      <c r="E14" s="103">
        <v>25932</v>
      </c>
      <c r="F14" s="102">
        <v>1073928</v>
      </c>
      <c r="G14" s="102">
        <v>112588</v>
      </c>
    </row>
    <row r="15" spans="1:7" x14ac:dyDescent="0.25">
      <c r="A15" t="str">
        <f t="shared" si="0"/>
        <v>AURORA VIDA45777</v>
      </c>
      <c r="B15" s="100" t="s">
        <v>22</v>
      </c>
      <c r="C15" s="101">
        <v>45777</v>
      </c>
      <c r="D15" s="102">
        <v>28376</v>
      </c>
      <c r="E15" s="103">
        <v>28297</v>
      </c>
      <c r="F15" s="102">
        <v>79</v>
      </c>
      <c r="G15" s="102">
        <v>0</v>
      </c>
    </row>
    <row r="16" spans="1:7" x14ac:dyDescent="0.25">
      <c r="A16" t="str">
        <f t="shared" si="0"/>
        <v>AURORA VIDA45808</v>
      </c>
      <c r="B16" s="100" t="s">
        <v>22</v>
      </c>
      <c r="C16" s="101">
        <v>45808</v>
      </c>
      <c r="D16" s="102">
        <v>29690</v>
      </c>
      <c r="E16" s="103">
        <v>28297</v>
      </c>
      <c r="F16" s="102">
        <v>1393</v>
      </c>
      <c r="G16" s="102">
        <v>0</v>
      </c>
    </row>
    <row r="17" spans="1:7" x14ac:dyDescent="0.25">
      <c r="A17" t="str">
        <f t="shared" si="0"/>
        <v>AURORA VIDA45838</v>
      </c>
      <c r="B17" s="100" t="s">
        <v>22</v>
      </c>
      <c r="C17" s="101">
        <v>45838</v>
      </c>
      <c r="D17" s="102">
        <v>29145</v>
      </c>
      <c r="E17" s="103">
        <v>28297</v>
      </c>
      <c r="F17" s="102">
        <v>848</v>
      </c>
      <c r="G17" s="102">
        <v>0</v>
      </c>
    </row>
    <row r="18" spans="1:7" x14ac:dyDescent="0.25">
      <c r="A18" t="str">
        <f t="shared" si="0"/>
        <v>AXA COLPATRIA VIDA45777</v>
      </c>
      <c r="B18" s="100" t="s">
        <v>23</v>
      </c>
      <c r="C18" s="101">
        <v>45777</v>
      </c>
      <c r="D18" s="102">
        <v>996324</v>
      </c>
      <c r="E18" s="103">
        <v>46340</v>
      </c>
      <c r="F18" s="102">
        <v>949984</v>
      </c>
      <c r="G18" s="102">
        <v>108260</v>
      </c>
    </row>
    <row r="19" spans="1:7" x14ac:dyDescent="0.25">
      <c r="A19" t="str">
        <f t="shared" si="0"/>
        <v>AXA COLPATRIA VIDA45808</v>
      </c>
      <c r="B19" s="100" t="s">
        <v>23</v>
      </c>
      <c r="C19" s="101">
        <v>45808</v>
      </c>
      <c r="D19" s="102">
        <v>996324</v>
      </c>
      <c r="E19" s="103">
        <v>46340</v>
      </c>
      <c r="F19" s="102">
        <v>949984</v>
      </c>
      <c r="G19" s="102">
        <v>143033</v>
      </c>
    </row>
    <row r="20" spans="1:7" x14ac:dyDescent="0.25">
      <c r="A20" t="str">
        <f t="shared" si="0"/>
        <v>AXA COLPATRIA VIDA45838</v>
      </c>
      <c r="B20" s="100" t="s">
        <v>23</v>
      </c>
      <c r="C20" s="101">
        <v>45838</v>
      </c>
      <c r="D20" s="102">
        <v>996324</v>
      </c>
      <c r="E20" s="103">
        <v>46340</v>
      </c>
      <c r="F20" s="102">
        <v>949984</v>
      </c>
      <c r="G20" s="102">
        <v>167879</v>
      </c>
    </row>
    <row r="21" spans="1:7" x14ac:dyDescent="0.25">
      <c r="A21" t="str">
        <f t="shared" si="0"/>
        <v>BBVA SEGUROS VIDA45777</v>
      </c>
      <c r="B21" s="100" t="s">
        <v>24</v>
      </c>
      <c r="C21" s="101">
        <v>45777</v>
      </c>
      <c r="D21" s="102">
        <v>682602</v>
      </c>
      <c r="E21" s="103">
        <v>38805</v>
      </c>
      <c r="F21" s="102">
        <v>643797</v>
      </c>
      <c r="G21" s="102">
        <v>71763</v>
      </c>
    </row>
    <row r="22" spans="1:7" x14ac:dyDescent="0.25">
      <c r="A22" t="str">
        <f t="shared" si="0"/>
        <v>BBVA SEGUROS VIDA45808</v>
      </c>
      <c r="B22" s="100" t="s">
        <v>24</v>
      </c>
      <c r="C22" s="101">
        <v>45808</v>
      </c>
      <c r="D22" s="102">
        <v>682602</v>
      </c>
      <c r="E22" s="103">
        <v>38805</v>
      </c>
      <c r="F22" s="102">
        <v>643797</v>
      </c>
      <c r="G22" s="102">
        <v>94529</v>
      </c>
    </row>
    <row r="23" spans="1:7" x14ac:dyDescent="0.25">
      <c r="A23" t="str">
        <f t="shared" si="0"/>
        <v>BBVA SEGUROS VIDA45838</v>
      </c>
      <c r="B23" s="100" t="s">
        <v>24</v>
      </c>
      <c r="C23" s="101">
        <v>45838</v>
      </c>
      <c r="D23" s="102">
        <v>682602</v>
      </c>
      <c r="E23" s="103">
        <v>38805</v>
      </c>
      <c r="F23" s="102">
        <v>643797</v>
      </c>
      <c r="G23" s="102">
        <v>108638</v>
      </c>
    </row>
    <row r="24" spans="1:7" x14ac:dyDescent="0.25">
      <c r="A24" t="str">
        <f t="shared" si="0"/>
        <v>BMI COLOMBIA45777</v>
      </c>
      <c r="B24" s="100" t="s">
        <v>99</v>
      </c>
      <c r="C24" s="101">
        <v>45777</v>
      </c>
      <c r="D24" s="102">
        <v>27608</v>
      </c>
      <c r="E24" s="103">
        <v>23630</v>
      </c>
      <c r="F24" s="102">
        <v>3978</v>
      </c>
      <c r="G24" s="102">
        <v>299</v>
      </c>
    </row>
    <row r="25" spans="1:7" x14ac:dyDescent="0.25">
      <c r="A25" t="str">
        <f t="shared" si="0"/>
        <v>BMI COLOMBIA45808</v>
      </c>
      <c r="B25" s="100" t="s">
        <v>99</v>
      </c>
      <c r="C25" s="101">
        <v>45808</v>
      </c>
      <c r="D25" s="102">
        <v>27608</v>
      </c>
      <c r="E25" s="103">
        <v>23630</v>
      </c>
      <c r="F25" s="102">
        <v>3978</v>
      </c>
      <c r="G25" s="102">
        <v>2813</v>
      </c>
    </row>
    <row r="26" spans="1:7" x14ac:dyDescent="0.25">
      <c r="A26" t="str">
        <f t="shared" si="0"/>
        <v>BMI COLOMBIA45838</v>
      </c>
      <c r="B26" s="100" t="s">
        <v>99</v>
      </c>
      <c r="C26" s="101">
        <v>45838</v>
      </c>
      <c r="D26" s="102">
        <v>27608</v>
      </c>
      <c r="E26" s="103">
        <v>23630</v>
      </c>
      <c r="F26" s="102">
        <v>3978</v>
      </c>
      <c r="G26" s="102">
        <v>3255</v>
      </c>
    </row>
    <row r="27" spans="1:7" x14ac:dyDescent="0.25">
      <c r="A27" t="str">
        <f t="shared" si="0"/>
        <v>BOLIVAR VIDA45777</v>
      </c>
      <c r="B27" s="100" t="s">
        <v>25</v>
      </c>
      <c r="C27" s="101">
        <v>45777</v>
      </c>
      <c r="D27" s="102">
        <v>3149033</v>
      </c>
      <c r="E27" s="103">
        <v>43472</v>
      </c>
      <c r="F27" s="102">
        <v>3105561</v>
      </c>
      <c r="G27" s="102">
        <v>210348</v>
      </c>
    </row>
    <row r="28" spans="1:7" x14ac:dyDescent="0.25">
      <c r="A28" t="str">
        <f t="shared" si="0"/>
        <v>BOLIVAR VIDA45808</v>
      </c>
      <c r="B28" s="100" t="s">
        <v>25</v>
      </c>
      <c r="C28" s="101">
        <v>45808</v>
      </c>
      <c r="D28" s="102">
        <v>3148847</v>
      </c>
      <c r="E28" s="103">
        <v>43472</v>
      </c>
      <c r="F28" s="102">
        <v>3105375</v>
      </c>
      <c r="G28" s="102">
        <v>317349</v>
      </c>
    </row>
    <row r="29" spans="1:7" x14ac:dyDescent="0.25">
      <c r="A29" t="str">
        <f t="shared" si="0"/>
        <v>BOLIVAR VIDA45838</v>
      </c>
      <c r="B29" s="100" t="s">
        <v>25</v>
      </c>
      <c r="C29" s="101">
        <v>45838</v>
      </c>
      <c r="D29" s="102">
        <v>3148847</v>
      </c>
      <c r="E29" s="103">
        <v>43472</v>
      </c>
      <c r="F29" s="102">
        <v>3105375</v>
      </c>
      <c r="G29" s="102">
        <v>247767</v>
      </c>
    </row>
    <row r="30" spans="1:7" x14ac:dyDescent="0.25">
      <c r="A30" t="str">
        <f t="shared" si="0"/>
        <v>COLMENA ARL45777</v>
      </c>
      <c r="B30" s="100" t="s">
        <v>110</v>
      </c>
      <c r="C30" s="101">
        <v>45777</v>
      </c>
      <c r="D30" s="102">
        <v>185514</v>
      </c>
      <c r="E30" s="103">
        <v>20676</v>
      </c>
      <c r="F30" s="102">
        <v>164838</v>
      </c>
      <c r="G30" s="102">
        <v>99054</v>
      </c>
    </row>
    <row r="31" spans="1:7" x14ac:dyDescent="0.25">
      <c r="A31" t="str">
        <f t="shared" si="0"/>
        <v>COLMENA ARL45808</v>
      </c>
      <c r="B31" s="100" t="s">
        <v>110</v>
      </c>
      <c r="C31" s="101">
        <v>45808</v>
      </c>
      <c r="D31" s="102">
        <v>185514</v>
      </c>
      <c r="E31" s="103">
        <v>20676</v>
      </c>
      <c r="F31" s="102">
        <v>164838</v>
      </c>
      <c r="G31" s="102">
        <v>123069</v>
      </c>
    </row>
    <row r="32" spans="1:7" x14ac:dyDescent="0.25">
      <c r="A32" t="str">
        <f t="shared" si="0"/>
        <v>COLMENA ARL45838</v>
      </c>
      <c r="B32" s="100" t="s">
        <v>110</v>
      </c>
      <c r="C32" s="101">
        <v>45838</v>
      </c>
      <c r="D32" s="102">
        <v>185514</v>
      </c>
      <c r="E32" s="103">
        <v>20676</v>
      </c>
      <c r="F32" s="102">
        <v>164838</v>
      </c>
      <c r="G32" s="102">
        <v>141684</v>
      </c>
    </row>
    <row r="33" spans="1:7" x14ac:dyDescent="0.25">
      <c r="A33" t="str">
        <f t="shared" si="0"/>
        <v>COLMENA VIDA45777</v>
      </c>
      <c r="B33" s="100" t="s">
        <v>111</v>
      </c>
      <c r="C33" s="101">
        <v>45777</v>
      </c>
      <c r="D33" s="102">
        <v>143229</v>
      </c>
      <c r="E33" s="103">
        <v>23630</v>
      </c>
      <c r="F33" s="102">
        <v>119599</v>
      </c>
      <c r="G33" s="102">
        <v>10811</v>
      </c>
    </row>
    <row r="34" spans="1:7" x14ac:dyDescent="0.25">
      <c r="A34" t="str">
        <f t="shared" si="0"/>
        <v>COLMENA VIDA45808</v>
      </c>
      <c r="B34" s="100" t="s">
        <v>111</v>
      </c>
      <c r="C34" s="101">
        <v>45808</v>
      </c>
      <c r="D34" s="102">
        <v>143229</v>
      </c>
      <c r="E34" s="103">
        <v>23630</v>
      </c>
      <c r="F34" s="102">
        <v>119599</v>
      </c>
      <c r="G34" s="102">
        <v>13048</v>
      </c>
    </row>
    <row r="35" spans="1:7" x14ac:dyDescent="0.25">
      <c r="A35" t="str">
        <f t="shared" si="0"/>
        <v>COLMENA VIDA45838</v>
      </c>
      <c r="B35" s="100" t="s">
        <v>111</v>
      </c>
      <c r="C35" s="101">
        <v>45838</v>
      </c>
      <c r="D35" s="102">
        <v>143229</v>
      </c>
      <c r="E35" s="103">
        <v>23630</v>
      </c>
      <c r="F35" s="102">
        <v>119599</v>
      </c>
      <c r="G35" s="102">
        <v>15968</v>
      </c>
    </row>
    <row r="36" spans="1:7" x14ac:dyDescent="0.25">
      <c r="A36" t="str">
        <f t="shared" si="0"/>
        <v>COLSANITAS45777</v>
      </c>
      <c r="B36" s="100" t="s">
        <v>112</v>
      </c>
      <c r="C36" s="101">
        <v>45777</v>
      </c>
      <c r="D36" s="102">
        <v>39336</v>
      </c>
      <c r="E36" s="103">
        <v>28297</v>
      </c>
      <c r="F36" s="102">
        <v>11039</v>
      </c>
      <c r="G36" s="102">
        <v>197</v>
      </c>
    </row>
    <row r="37" spans="1:7" x14ac:dyDescent="0.25">
      <c r="A37" t="str">
        <f t="shared" ref="A37:A68" si="1">+B37&amp;C37</f>
        <v>COLSANITAS45808</v>
      </c>
      <c r="B37" s="100" t="s">
        <v>112</v>
      </c>
      <c r="C37" s="101">
        <v>45808</v>
      </c>
      <c r="D37" s="102">
        <v>46836</v>
      </c>
      <c r="E37" s="103">
        <v>28297</v>
      </c>
      <c r="F37" s="102">
        <v>18539</v>
      </c>
      <c r="G37" s="102">
        <v>254</v>
      </c>
    </row>
    <row r="38" spans="1:7" x14ac:dyDescent="0.25">
      <c r="A38" t="str">
        <f t="shared" si="1"/>
        <v>COLSANITAS45838</v>
      </c>
      <c r="B38" s="100" t="s">
        <v>112</v>
      </c>
      <c r="C38" s="101">
        <v>45838</v>
      </c>
      <c r="D38" s="102">
        <v>46163</v>
      </c>
      <c r="E38" s="103">
        <v>28297</v>
      </c>
      <c r="F38" s="102">
        <v>17866</v>
      </c>
      <c r="G38" s="102">
        <v>0</v>
      </c>
    </row>
    <row r="39" spans="1:7" x14ac:dyDescent="0.25">
      <c r="A39" t="str">
        <f t="shared" si="1"/>
        <v>EQUIDAD VIDA45777</v>
      </c>
      <c r="B39" s="100" t="s">
        <v>26</v>
      </c>
      <c r="C39" s="101">
        <v>45777</v>
      </c>
      <c r="D39" s="102">
        <v>67858</v>
      </c>
      <c r="E39" s="103">
        <v>34092</v>
      </c>
      <c r="F39" s="102">
        <v>33766</v>
      </c>
      <c r="G39" s="102">
        <v>0</v>
      </c>
    </row>
    <row r="40" spans="1:7" x14ac:dyDescent="0.25">
      <c r="A40" t="str">
        <f t="shared" si="1"/>
        <v>EQUIDAD VIDA45808</v>
      </c>
      <c r="B40" s="100" t="s">
        <v>26</v>
      </c>
      <c r="C40" s="101">
        <v>45808</v>
      </c>
      <c r="D40" s="102">
        <v>71017</v>
      </c>
      <c r="E40" s="103">
        <v>34092</v>
      </c>
      <c r="F40" s="102">
        <v>36925</v>
      </c>
      <c r="G40" s="102">
        <v>0</v>
      </c>
    </row>
    <row r="41" spans="1:7" x14ac:dyDescent="0.25">
      <c r="A41" t="str">
        <f t="shared" si="1"/>
        <v>EQUIDAD VIDA45838</v>
      </c>
      <c r="B41" s="100" t="s">
        <v>26</v>
      </c>
      <c r="C41" s="101">
        <v>45838</v>
      </c>
      <c r="D41" s="102">
        <v>72300</v>
      </c>
      <c r="E41" s="103">
        <v>34092</v>
      </c>
      <c r="F41" s="102">
        <v>38208</v>
      </c>
      <c r="G41" s="102">
        <v>0</v>
      </c>
    </row>
    <row r="42" spans="1:7" x14ac:dyDescent="0.25">
      <c r="A42" t="str">
        <f t="shared" si="1"/>
        <v>ESTADO VIDA45777</v>
      </c>
      <c r="B42" s="100" t="s">
        <v>27</v>
      </c>
      <c r="C42" s="101">
        <v>45777</v>
      </c>
      <c r="D42" s="102">
        <v>36148</v>
      </c>
      <c r="E42" s="103">
        <v>23630</v>
      </c>
      <c r="F42" s="102">
        <v>12518</v>
      </c>
      <c r="G42" s="102">
        <v>8113</v>
      </c>
    </row>
    <row r="43" spans="1:7" x14ac:dyDescent="0.25">
      <c r="A43" t="str">
        <f t="shared" si="1"/>
        <v>ESTADO VIDA45808</v>
      </c>
      <c r="B43" s="100" t="s">
        <v>27</v>
      </c>
      <c r="C43" s="101">
        <v>45808</v>
      </c>
      <c r="D43" s="102">
        <v>36148</v>
      </c>
      <c r="E43" s="103">
        <v>23630</v>
      </c>
      <c r="F43" s="102">
        <v>12518</v>
      </c>
      <c r="G43" s="102">
        <v>9524</v>
      </c>
    </row>
    <row r="44" spans="1:7" x14ac:dyDescent="0.25">
      <c r="A44" t="str">
        <f t="shared" si="1"/>
        <v>ESTADO VIDA45838</v>
      </c>
      <c r="B44" s="100" t="s">
        <v>27</v>
      </c>
      <c r="C44" s="101">
        <v>45838</v>
      </c>
      <c r="D44" s="102">
        <v>36148</v>
      </c>
      <c r="E44" s="103">
        <v>23630</v>
      </c>
      <c r="F44" s="102">
        <v>12518</v>
      </c>
      <c r="G44" s="102">
        <v>7560</v>
      </c>
    </row>
    <row r="45" spans="1:7" x14ac:dyDescent="0.25">
      <c r="A45" t="str">
        <f t="shared" si="1"/>
        <v>GLOBAL45777</v>
      </c>
      <c r="B45" s="100" t="s">
        <v>28</v>
      </c>
      <c r="C45" s="101">
        <v>45777</v>
      </c>
      <c r="D45" s="102">
        <v>343014</v>
      </c>
      <c r="E45" s="103">
        <v>43440</v>
      </c>
      <c r="F45" s="102">
        <v>299574</v>
      </c>
      <c r="G45" s="102">
        <v>4732</v>
      </c>
    </row>
    <row r="46" spans="1:7" x14ac:dyDescent="0.25">
      <c r="A46" t="str">
        <f t="shared" si="1"/>
        <v>GLOBAL45808</v>
      </c>
      <c r="B46" s="100" t="s">
        <v>28</v>
      </c>
      <c r="C46" s="101">
        <v>45808</v>
      </c>
      <c r="D46" s="102">
        <v>343014</v>
      </c>
      <c r="E46" s="103">
        <v>43440</v>
      </c>
      <c r="F46" s="102">
        <v>299574</v>
      </c>
      <c r="G46" s="102">
        <v>9657</v>
      </c>
    </row>
    <row r="47" spans="1:7" x14ac:dyDescent="0.25">
      <c r="A47" t="str">
        <f t="shared" si="1"/>
        <v>GLOBAL45838</v>
      </c>
      <c r="B47" s="100" t="s">
        <v>28</v>
      </c>
      <c r="C47" s="101">
        <v>45838</v>
      </c>
      <c r="D47" s="102">
        <v>343014</v>
      </c>
      <c r="E47" s="103">
        <v>43440</v>
      </c>
      <c r="F47" s="102">
        <v>299574</v>
      </c>
      <c r="G47" s="102">
        <v>9657</v>
      </c>
    </row>
    <row r="48" spans="1:7" x14ac:dyDescent="0.25">
      <c r="A48" t="str">
        <f t="shared" si="1"/>
        <v>MAPFRE VIDA45777</v>
      </c>
      <c r="B48" s="100" t="s">
        <v>29</v>
      </c>
      <c r="C48" s="101">
        <v>45777</v>
      </c>
      <c r="D48" s="102">
        <v>300268</v>
      </c>
      <c r="E48" s="103">
        <v>41088</v>
      </c>
      <c r="F48" s="102">
        <v>259180</v>
      </c>
      <c r="G48" s="102">
        <v>0</v>
      </c>
    </row>
    <row r="49" spans="1:7" x14ac:dyDescent="0.25">
      <c r="A49" t="str">
        <f t="shared" si="1"/>
        <v>MAPFRE VIDA45808</v>
      </c>
      <c r="B49" s="100" t="s">
        <v>29</v>
      </c>
      <c r="C49" s="101">
        <v>45808</v>
      </c>
      <c r="D49" s="102">
        <v>301048</v>
      </c>
      <c r="E49" s="103">
        <v>41088</v>
      </c>
      <c r="F49" s="102">
        <v>259960</v>
      </c>
      <c r="G49" s="102">
        <v>0</v>
      </c>
    </row>
    <row r="50" spans="1:7" x14ac:dyDescent="0.25">
      <c r="A50" t="str">
        <f t="shared" si="1"/>
        <v>MAPFRE VIDA45838</v>
      </c>
      <c r="B50" s="100" t="s">
        <v>29</v>
      </c>
      <c r="C50" s="101">
        <v>45838</v>
      </c>
      <c r="D50" s="102">
        <v>285816</v>
      </c>
      <c r="E50" s="103">
        <v>41088</v>
      </c>
      <c r="F50" s="102">
        <v>244728</v>
      </c>
      <c r="G50" s="102">
        <v>0</v>
      </c>
    </row>
    <row r="51" spans="1:7" x14ac:dyDescent="0.25">
      <c r="A51" t="str">
        <f t="shared" si="1"/>
        <v>METLIFE45777</v>
      </c>
      <c r="B51" s="100" t="s">
        <v>30</v>
      </c>
      <c r="C51" s="101">
        <v>45777</v>
      </c>
      <c r="D51" s="102">
        <v>418444</v>
      </c>
      <c r="E51" s="103">
        <v>35878</v>
      </c>
      <c r="F51" s="102">
        <v>382566</v>
      </c>
      <c r="G51" s="102">
        <v>20000</v>
      </c>
    </row>
    <row r="52" spans="1:7" x14ac:dyDescent="0.25">
      <c r="A52" t="str">
        <f t="shared" si="1"/>
        <v>METLIFE45808</v>
      </c>
      <c r="B52" s="100" t="s">
        <v>30</v>
      </c>
      <c r="C52" s="101">
        <v>45808</v>
      </c>
      <c r="D52" s="102">
        <v>418444</v>
      </c>
      <c r="E52" s="103">
        <v>35878</v>
      </c>
      <c r="F52" s="102">
        <v>382566</v>
      </c>
      <c r="G52" s="102">
        <v>27138</v>
      </c>
    </row>
    <row r="53" spans="1:7" x14ac:dyDescent="0.25">
      <c r="A53" t="str">
        <f t="shared" si="1"/>
        <v>METLIFE45838</v>
      </c>
      <c r="B53" s="100" t="s">
        <v>30</v>
      </c>
      <c r="C53" s="101">
        <v>45838</v>
      </c>
      <c r="D53" s="102">
        <v>418444</v>
      </c>
      <c r="E53" s="103">
        <v>35878</v>
      </c>
      <c r="F53" s="102">
        <v>382566</v>
      </c>
      <c r="G53" s="102">
        <v>28885</v>
      </c>
    </row>
    <row r="54" spans="1:7" x14ac:dyDescent="0.25">
      <c r="A54" t="str">
        <f t="shared" si="1"/>
        <v>PANAMERICAN VIDA45777</v>
      </c>
      <c r="B54" s="100" t="s">
        <v>31</v>
      </c>
      <c r="C54" s="101">
        <v>45777</v>
      </c>
      <c r="D54" s="102">
        <v>73504</v>
      </c>
      <c r="E54" s="103">
        <v>23630</v>
      </c>
      <c r="F54" s="102">
        <v>49874</v>
      </c>
      <c r="G54" s="102">
        <v>175</v>
      </c>
    </row>
    <row r="55" spans="1:7" x14ac:dyDescent="0.25">
      <c r="A55" t="str">
        <f t="shared" si="1"/>
        <v>PANAMERICAN VIDA45808</v>
      </c>
      <c r="B55" s="100" t="s">
        <v>31</v>
      </c>
      <c r="C55" s="101">
        <v>45808</v>
      </c>
      <c r="D55" s="102">
        <v>72780</v>
      </c>
      <c r="E55" s="103">
        <v>23630</v>
      </c>
      <c r="F55" s="102">
        <v>49150</v>
      </c>
      <c r="G55" s="102">
        <v>0</v>
      </c>
    </row>
    <row r="56" spans="1:7" x14ac:dyDescent="0.25">
      <c r="A56" t="str">
        <f t="shared" si="1"/>
        <v>PANAMERICAN VIDA45838</v>
      </c>
      <c r="B56" s="100" t="s">
        <v>31</v>
      </c>
      <c r="C56" s="101">
        <v>45838</v>
      </c>
      <c r="D56" s="102">
        <v>72707</v>
      </c>
      <c r="E56" s="103">
        <v>23630</v>
      </c>
      <c r="F56" s="102">
        <v>49077</v>
      </c>
      <c r="G56" s="102">
        <v>0</v>
      </c>
    </row>
    <row r="57" spans="1:7" x14ac:dyDescent="0.25">
      <c r="A57" t="str">
        <f t="shared" si="1"/>
        <v>POSITIVA45777</v>
      </c>
      <c r="B57" s="100" t="s">
        <v>32</v>
      </c>
      <c r="C57" s="101">
        <v>45777</v>
      </c>
      <c r="D57" s="102">
        <v>1129259</v>
      </c>
      <c r="E57" s="103">
        <v>40545</v>
      </c>
      <c r="F57" s="102">
        <v>1088714</v>
      </c>
      <c r="G57" s="102">
        <v>80708</v>
      </c>
    </row>
    <row r="58" spans="1:7" x14ac:dyDescent="0.25">
      <c r="A58" t="str">
        <f t="shared" si="1"/>
        <v>POSITIVA45808</v>
      </c>
      <c r="B58" s="100" t="s">
        <v>32</v>
      </c>
      <c r="C58" s="101">
        <v>45808</v>
      </c>
      <c r="D58" s="102">
        <v>1129259</v>
      </c>
      <c r="E58" s="103">
        <v>40545</v>
      </c>
      <c r="F58" s="102">
        <v>1088714</v>
      </c>
      <c r="G58" s="102">
        <v>111616</v>
      </c>
    </row>
    <row r="59" spans="1:7" x14ac:dyDescent="0.25">
      <c r="A59" t="str">
        <f t="shared" si="1"/>
        <v>POSITIVA45838</v>
      </c>
      <c r="B59" s="100" t="s">
        <v>32</v>
      </c>
      <c r="C59" s="101">
        <v>45838</v>
      </c>
      <c r="D59" s="102">
        <v>1129259</v>
      </c>
      <c r="E59" s="103">
        <v>40545</v>
      </c>
      <c r="F59" s="102">
        <v>1088714</v>
      </c>
      <c r="G59" s="102">
        <v>109087</v>
      </c>
    </row>
    <row r="60" spans="1:7" x14ac:dyDescent="0.25">
      <c r="A60" t="str">
        <f t="shared" si="1"/>
        <v>SKANDIA45777</v>
      </c>
      <c r="B60" s="100" t="s">
        <v>104</v>
      </c>
      <c r="C60" s="101">
        <v>45777</v>
      </c>
      <c r="D60" s="102">
        <v>116047</v>
      </c>
      <c r="E60" s="103">
        <v>24188</v>
      </c>
      <c r="F60" s="102">
        <v>91859</v>
      </c>
      <c r="G60" s="102">
        <v>19216</v>
      </c>
    </row>
    <row r="61" spans="1:7" x14ac:dyDescent="0.25">
      <c r="A61" t="str">
        <f t="shared" si="1"/>
        <v>SKANDIA45808</v>
      </c>
      <c r="B61" s="100" t="s">
        <v>104</v>
      </c>
      <c r="C61" s="101">
        <v>45808</v>
      </c>
      <c r="D61" s="102">
        <v>116047</v>
      </c>
      <c r="E61" s="103">
        <v>24188</v>
      </c>
      <c r="F61" s="102">
        <v>91859</v>
      </c>
      <c r="G61" s="102">
        <v>20559</v>
      </c>
    </row>
    <row r="62" spans="1:7" x14ac:dyDescent="0.25">
      <c r="A62" t="str">
        <f t="shared" si="1"/>
        <v>SKANDIA45838</v>
      </c>
      <c r="B62" s="100" t="s">
        <v>104</v>
      </c>
      <c r="C62" s="101">
        <v>45838</v>
      </c>
      <c r="D62" s="102">
        <v>116047</v>
      </c>
      <c r="E62" s="103">
        <v>24188</v>
      </c>
      <c r="F62" s="102">
        <v>91859</v>
      </c>
      <c r="G62" s="102">
        <v>20407</v>
      </c>
    </row>
    <row r="63" spans="1:7" x14ac:dyDescent="0.25">
      <c r="A63" t="str">
        <f t="shared" si="1"/>
        <v>SURAMERICANA VIDA45777</v>
      </c>
      <c r="B63" s="100" t="s">
        <v>33</v>
      </c>
      <c r="C63" s="101">
        <v>45777</v>
      </c>
      <c r="D63" s="102">
        <v>2557468</v>
      </c>
      <c r="E63" s="103">
        <v>63980</v>
      </c>
      <c r="F63" s="102">
        <v>2493488</v>
      </c>
      <c r="G63" s="102">
        <v>338940</v>
      </c>
    </row>
    <row r="64" spans="1:7" x14ac:dyDescent="0.25">
      <c r="A64" t="str">
        <f t="shared" si="1"/>
        <v>SURAMERICANA VIDA45808</v>
      </c>
      <c r="B64" s="100" t="s">
        <v>33</v>
      </c>
      <c r="C64" s="101">
        <v>45808</v>
      </c>
      <c r="D64" s="102">
        <v>2557496</v>
      </c>
      <c r="E64" s="103">
        <v>63980</v>
      </c>
      <c r="F64" s="102">
        <v>2493516</v>
      </c>
      <c r="G64" s="102">
        <v>393280</v>
      </c>
    </row>
    <row r="65" spans="1:7" x14ac:dyDescent="0.25">
      <c r="A65" t="str">
        <f t="shared" si="1"/>
        <v>SURAMERICANA VIDA45838</v>
      </c>
      <c r="B65" s="100" t="s">
        <v>33</v>
      </c>
      <c r="C65" s="101">
        <v>45838</v>
      </c>
      <c r="D65" s="102">
        <v>2557680</v>
      </c>
      <c r="E65" s="103">
        <v>63980</v>
      </c>
      <c r="F65" s="102">
        <v>2493700</v>
      </c>
      <c r="G65" s="102">
        <v>453351</v>
      </c>
    </row>
    <row r="66" spans="1:7" x14ac:dyDescent="0.25">
      <c r="A66" t="str">
        <f t="shared" si="1"/>
        <v>COMPAÑÍAS45777</v>
      </c>
      <c r="B66" s="100" t="s">
        <v>36</v>
      </c>
      <c r="C66" s="101">
        <v>45777</v>
      </c>
      <c r="D66" s="102">
        <v>13883212</v>
      </c>
      <c r="E66" s="103">
        <v>714247</v>
      </c>
      <c r="F66" s="102">
        <v>13168965</v>
      </c>
      <c r="G66" s="102">
        <v>1261547</v>
      </c>
    </row>
    <row r="67" spans="1:7" x14ac:dyDescent="0.25">
      <c r="A67" t="str">
        <f t="shared" si="1"/>
        <v>COMPAÑÍAS45808</v>
      </c>
      <c r="B67" s="100" t="s">
        <v>36</v>
      </c>
      <c r="C67" s="101">
        <v>45808</v>
      </c>
      <c r="D67" s="102">
        <v>13895082</v>
      </c>
      <c r="E67" s="103">
        <v>714247</v>
      </c>
      <c r="F67" s="102">
        <v>13180835</v>
      </c>
      <c r="G67" s="102">
        <v>1656933</v>
      </c>
    </row>
    <row r="68" spans="1:7" x14ac:dyDescent="0.25">
      <c r="A68" t="str">
        <f t="shared" si="1"/>
        <v>COMPAÑÍAS45838</v>
      </c>
      <c r="B68" s="100" t="s">
        <v>36</v>
      </c>
      <c r="C68" s="101">
        <v>45838</v>
      </c>
      <c r="D68" s="102">
        <v>13880026</v>
      </c>
      <c r="E68" s="103">
        <v>717174</v>
      </c>
      <c r="F68" s="102">
        <v>13162852</v>
      </c>
      <c r="G68" s="102">
        <v>1749168</v>
      </c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45838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21</v>
      </c>
      <c r="B7" s="49">
        <f>+IFERROR(VLOOKUP($A7&amp;$C$3,BaseCM_VID!$A$3:$I$913,4,0),"N.A.")</f>
        <v>2131799</v>
      </c>
      <c r="C7" s="50">
        <f>+IFERROR(VLOOKUP($A7&amp;$C$3,BaseCM_VID!$A$3:$I$913,5,0),"N.A.")</f>
        <v>38220</v>
      </c>
      <c r="D7" s="50">
        <f>+IFERROR(VLOOKUP($A7&amp;$C$3,BaseCM_VID!$A$3:$I$913,6,0),"N.A.")</f>
        <v>2093579</v>
      </c>
      <c r="E7" s="51">
        <f>+IFERROR(VLOOKUP($A7&amp;$C$3,BaseCM_VID!$A$3:$I$913,7,0),"N.A.")</f>
        <v>268721</v>
      </c>
    </row>
    <row r="8" spans="1:16" ht="24.75" customHeight="1" x14ac:dyDescent="0.2">
      <c r="A8" s="66" t="s">
        <v>95</v>
      </c>
      <c r="B8" s="49">
        <f>+IFERROR(VLOOKUP($A8&amp;$C$3,BaseCM_VID!$A$3:$I$913,4,0),"N.A.")</f>
        <v>284029</v>
      </c>
      <c r="C8" s="52">
        <f>+IFERROR(VLOOKUP($A8&amp;$C$3,BaseCM_VID!$A$3:$I$913,5,0),"N.A.")</f>
        <v>43472</v>
      </c>
      <c r="D8" s="52">
        <f>+IFERROR(VLOOKUP($A8&amp;$C$3,BaseCM_VID!$A$3:$I$913,6,0),"N.A.")</f>
        <v>240557</v>
      </c>
      <c r="E8" s="51">
        <f>+IFERROR(VLOOKUP($A8&amp;$C$3,BaseCM_VID!$A$3:$I$913,7,0),"N.A.")</f>
        <v>46341</v>
      </c>
    </row>
    <row r="9" spans="1:16" ht="24.75" customHeight="1" x14ac:dyDescent="0.2">
      <c r="A9" s="66" t="s">
        <v>116</v>
      </c>
      <c r="B9" s="49">
        <f>+IFERROR(VLOOKUP($A9&amp;$C$3,BaseCM_VID!$A$3:$I$913,4,0),"N.A.")</f>
        <v>73489</v>
      </c>
      <c r="C9" s="52">
        <f>+IFERROR(VLOOKUP($A9&amp;$C$3,BaseCM_VID!$A$3:$I$913,5,0),"N.A.")</f>
        <v>25932</v>
      </c>
      <c r="D9" s="52">
        <f>+IFERROR(VLOOKUP($A9&amp;$C$3,BaseCM_VID!$A$3:$I$913,6,0),"N.A.")</f>
        <v>47557</v>
      </c>
      <c r="E9" s="51">
        <f>+IFERROR(VLOOKUP($A9&amp;$C$3,BaseCM_VID!$A$3:$I$913,7,0),"N.A.")</f>
        <v>7379</v>
      </c>
    </row>
    <row r="10" spans="1:16" ht="24.75" customHeight="1" x14ac:dyDescent="0.2">
      <c r="A10" s="66" t="s">
        <v>113</v>
      </c>
      <c r="B10" s="49">
        <f>+IFERROR(VLOOKUP($A10&amp;$C$3,BaseCM_VID!$A$3:$I$913,4,0),"N.A.")</f>
        <v>1099860</v>
      </c>
      <c r="C10" s="52">
        <f>+IFERROR(VLOOKUP($A10&amp;$C$3,BaseCM_VID!$A$3:$I$913,5,0),"N.A.")</f>
        <v>25932</v>
      </c>
      <c r="D10" s="52">
        <f>+IFERROR(VLOOKUP($A10&amp;$C$3,BaseCM_VID!$A$3:$I$913,6,0),"N.A.")</f>
        <v>1073928</v>
      </c>
      <c r="E10" s="51">
        <f>+IFERROR(VLOOKUP($A10&amp;$C$3,BaseCM_VID!$A$3:$I$913,7,0),"N.A.")</f>
        <v>112588</v>
      </c>
    </row>
    <row r="11" spans="1:16" ht="24.75" customHeight="1" x14ac:dyDescent="0.2">
      <c r="A11" s="14" t="s">
        <v>22</v>
      </c>
      <c r="B11" s="49">
        <f>+IFERROR(VLOOKUP($A11&amp;$C$3,BaseCM_VID!$A$3:$I$913,4,0),"N.A.")</f>
        <v>29145</v>
      </c>
      <c r="C11" s="52">
        <f>+IFERROR(VLOOKUP($A11&amp;$C$3,BaseCM_VID!$A$3:$I$913,5,0),"N.A.")</f>
        <v>28297</v>
      </c>
      <c r="D11" s="52">
        <f>+IFERROR(VLOOKUP($A11&amp;$C$3,BaseCM_VID!$A$3:$I$913,6,0),"N.A.")</f>
        <v>848</v>
      </c>
      <c r="E11" s="51">
        <f>+IFERROR(VLOOKUP($A11&amp;$C$3,BaseCM_VID!$A$3:$I$913,7,0),"N.A.")</f>
        <v>0</v>
      </c>
      <c r="G11" s="47"/>
    </row>
    <row r="12" spans="1:16" ht="24.75" customHeight="1" x14ac:dyDescent="0.2">
      <c r="A12" s="14" t="s">
        <v>23</v>
      </c>
      <c r="B12" s="49">
        <f>+IFERROR(VLOOKUP($A12&amp;$C$3,BaseCM_VID!$A$3:$I$913,4,0),"N.A.")</f>
        <v>996324</v>
      </c>
      <c r="C12" s="52">
        <f>+IFERROR(VLOOKUP($A12&amp;$C$3,BaseCM_VID!$A$3:$I$913,5,0),"N.A.")</f>
        <v>46340</v>
      </c>
      <c r="D12" s="52">
        <f>+IFERROR(VLOOKUP($A12&amp;$C$3,BaseCM_VID!$A$3:$I$913,6,0),"N.A.")</f>
        <v>949984</v>
      </c>
      <c r="E12" s="51">
        <f>+IFERROR(VLOOKUP($A12&amp;$C$3,BaseCM_VID!$A$3:$I$913,7,0),"N.A.")</f>
        <v>167879</v>
      </c>
    </row>
    <row r="13" spans="1:16" ht="24.75" customHeight="1" x14ac:dyDescent="0.2">
      <c r="A13" s="14" t="s">
        <v>24</v>
      </c>
      <c r="B13" s="49">
        <f>+IFERROR(VLOOKUP($A13&amp;$C$3,BaseCM_VID!$A$3:$I$913,4,0),"N.A.")</f>
        <v>682602</v>
      </c>
      <c r="C13" s="52">
        <f>+IFERROR(VLOOKUP($A13&amp;$C$3,BaseCM_VID!$A$3:$I$913,5,0),"N.A.")</f>
        <v>38805</v>
      </c>
      <c r="D13" s="52">
        <f>+IFERROR(VLOOKUP($A13&amp;$C$3,BaseCM_VID!$A$3:$I$913,6,0),"N.A.")</f>
        <v>643797</v>
      </c>
      <c r="E13" s="51">
        <f>+IFERROR(VLOOKUP($A13&amp;$C$3,BaseCM_VID!$A$3:$I$913,7,0),"N.A.")</f>
        <v>108638</v>
      </c>
    </row>
    <row r="14" spans="1:16" ht="24.75" customHeight="1" x14ac:dyDescent="0.2">
      <c r="A14" s="14" t="s">
        <v>99</v>
      </c>
      <c r="B14" s="49">
        <f>+IFERROR(VLOOKUP($A14&amp;$C$3,BaseCM_VID!$A$3:$I$913,4,0),"N.A.")</f>
        <v>27608</v>
      </c>
      <c r="C14" s="52">
        <f>+IFERROR(VLOOKUP($A14&amp;$C$3,BaseCM_VID!$A$3:$I$913,5,0),"N.A.")</f>
        <v>23630</v>
      </c>
      <c r="D14" s="52">
        <f>+IFERROR(VLOOKUP($A14&amp;$C$3,BaseCM_VID!$A$3:$I$913,6,0),"N.A.")</f>
        <v>3978</v>
      </c>
      <c r="E14" s="51">
        <f>+IFERROR(VLOOKUP($A14&amp;$C$3,BaseCM_VID!$A$3:$I$913,7,0),"N.A.")</f>
        <v>3255</v>
      </c>
    </row>
    <row r="15" spans="1:16" ht="24.75" customHeight="1" x14ac:dyDescent="0.2">
      <c r="A15" s="14" t="s">
        <v>25</v>
      </c>
      <c r="B15" s="49">
        <f>+IFERROR(VLOOKUP($A15&amp;$C$3,BaseCM_VID!$A$3:$I$913,4,0),"N.A.")</f>
        <v>3148847</v>
      </c>
      <c r="C15" s="52">
        <f>+IFERROR(VLOOKUP($A15&amp;$C$3,BaseCM_VID!$A$3:$I$913,5,0),"N.A.")</f>
        <v>43472</v>
      </c>
      <c r="D15" s="52">
        <f>+IFERROR(VLOOKUP($A15&amp;$C$3,BaseCM_VID!$A$3:$I$913,6,0),"N.A.")</f>
        <v>3105375</v>
      </c>
      <c r="E15" s="51">
        <f>+IFERROR(VLOOKUP($A15&amp;$C$3,BaseCM_VID!$A$3:$I$913,7,0),"N.A.")</f>
        <v>247767</v>
      </c>
    </row>
    <row r="16" spans="1:16" ht="24.75" customHeight="1" x14ac:dyDescent="0.2">
      <c r="A16" s="14" t="s">
        <v>110</v>
      </c>
      <c r="B16" s="49">
        <f>+IFERROR(VLOOKUP($A16&amp;$C$3,BaseCM_VID!$A$3:$I$913,4,0),"N.A.")</f>
        <v>185514</v>
      </c>
      <c r="C16" s="52">
        <f>+IFERROR(VLOOKUP($A16&amp;$C$3,BaseCM_VID!$A$3:$I$913,5,0),"N.A.")</f>
        <v>20676</v>
      </c>
      <c r="D16" s="52">
        <f>+IFERROR(VLOOKUP($A16&amp;$C$3,BaseCM_VID!$A$3:$I$913,6,0),"N.A.")</f>
        <v>164838</v>
      </c>
      <c r="E16" s="51">
        <f>+IFERROR(VLOOKUP($A16&amp;$C$3,BaseCM_VID!$A$3:$I$913,7,0),"N.A.")</f>
        <v>141684</v>
      </c>
    </row>
    <row r="17" spans="1:5" ht="24.75" customHeight="1" x14ac:dyDescent="0.2">
      <c r="A17" s="14" t="s">
        <v>111</v>
      </c>
      <c r="B17" s="49">
        <f>+IFERROR(VLOOKUP($A17&amp;$C$3,BaseCM_VID!$A$3:$I$913,4,0),"N.A.")</f>
        <v>143229</v>
      </c>
      <c r="C17" s="52">
        <f>+IFERROR(VLOOKUP($A17&amp;$C$3,BaseCM_VID!$A$3:$I$913,5,0),"N.A.")</f>
        <v>23630</v>
      </c>
      <c r="D17" s="52">
        <f>+IFERROR(VLOOKUP($A17&amp;$C$3,BaseCM_VID!$A$3:$I$913,6,0),"N.A.")</f>
        <v>119599</v>
      </c>
      <c r="E17" s="51">
        <f>+IFERROR(VLOOKUP($A17&amp;$C$3,BaseCM_VID!$A$3:$I$913,7,0),"N.A.")</f>
        <v>15968</v>
      </c>
    </row>
    <row r="18" spans="1:5" ht="24.75" customHeight="1" x14ac:dyDescent="0.2">
      <c r="A18" s="14" t="s">
        <v>112</v>
      </c>
      <c r="B18" s="49">
        <f>+IFERROR(VLOOKUP($A18&amp;$C$3,BaseCM_VID!$A$3:$I$913,4,0),"N.A.")</f>
        <v>46163</v>
      </c>
      <c r="C18" s="52">
        <f>+IFERROR(VLOOKUP($A18&amp;$C$3,BaseCM_VID!$A$3:$I$913,5,0),"N.A.")</f>
        <v>28297</v>
      </c>
      <c r="D18" s="52">
        <f>+IFERROR(VLOOKUP($A18&amp;$C$3,BaseCM_VID!$A$3:$I$913,6,0),"N.A.")</f>
        <v>17866</v>
      </c>
      <c r="E18" s="51">
        <f>+IFERROR(VLOOKUP($A18&amp;$C$3,BaseCM_VID!$A$3:$I$913,7,0),"N.A.")</f>
        <v>0</v>
      </c>
    </row>
    <row r="19" spans="1:5" ht="24.75" customHeight="1" x14ac:dyDescent="0.2">
      <c r="A19" s="14" t="s">
        <v>26</v>
      </c>
      <c r="B19" s="49">
        <f>+IFERROR(VLOOKUP($A19&amp;$C$3,BaseCM_VID!$A$3:$I$913,4,0),"N.A.")</f>
        <v>72300</v>
      </c>
      <c r="C19" s="52">
        <f>+IFERROR(VLOOKUP($A19&amp;$C$3,BaseCM_VID!$A$3:$I$913,5,0),"N.A.")</f>
        <v>34092</v>
      </c>
      <c r="D19" s="52">
        <f>+IFERROR(VLOOKUP($A19&amp;$C$3,BaseCM_VID!$A$3:$I$913,6,0),"N.A.")</f>
        <v>38208</v>
      </c>
      <c r="E19" s="51">
        <f>+IFERROR(VLOOKUP($A19&amp;$C$3,BaseCM_VID!$A$3:$I$913,7,0),"N.A.")</f>
        <v>0</v>
      </c>
    </row>
    <row r="20" spans="1:5" ht="24.75" customHeight="1" x14ac:dyDescent="0.2">
      <c r="A20" s="14" t="s">
        <v>27</v>
      </c>
      <c r="B20" s="49">
        <f>+IFERROR(VLOOKUP($A20&amp;$C$3,BaseCM_VID!$A$3:$I$913,4,0),"N.A.")</f>
        <v>36148</v>
      </c>
      <c r="C20" s="52">
        <f>+IFERROR(VLOOKUP($A20&amp;$C$3,BaseCM_VID!$A$3:$I$913,5,0),"N.A.")</f>
        <v>23630</v>
      </c>
      <c r="D20" s="52">
        <f>+IFERROR(VLOOKUP($A20&amp;$C$3,BaseCM_VID!$A$3:$I$913,6,0),"N.A.")</f>
        <v>12518</v>
      </c>
      <c r="E20" s="51">
        <f>+IFERROR(VLOOKUP($A20&amp;$C$3,BaseCM_VID!$A$3:$I$913,7,0),"N.A.")</f>
        <v>7560</v>
      </c>
    </row>
    <row r="21" spans="1:5" ht="24.75" customHeight="1" x14ac:dyDescent="0.2">
      <c r="A21" s="14" t="s">
        <v>28</v>
      </c>
      <c r="B21" s="49">
        <f>+IFERROR(VLOOKUP($A21&amp;$C$3,BaseCM_VID!$A$3:$I$913,4,0),"N.A.")</f>
        <v>343014</v>
      </c>
      <c r="C21" s="52">
        <f>+IFERROR(VLOOKUP($A21&amp;$C$3,BaseCM_VID!$A$3:$I$913,5,0),"N.A.")</f>
        <v>43440</v>
      </c>
      <c r="D21" s="52">
        <f>+IFERROR(VLOOKUP($A21&amp;$C$3,BaseCM_VID!$A$3:$I$913,6,0),"N.A.")</f>
        <v>299574</v>
      </c>
      <c r="E21" s="51">
        <f>+IFERROR(VLOOKUP($A21&amp;$C$3,BaseCM_VID!$A$3:$I$913,7,0),"N.A.")</f>
        <v>9657</v>
      </c>
    </row>
    <row r="22" spans="1:5" ht="24.75" customHeight="1" x14ac:dyDescent="0.2">
      <c r="A22" s="14" t="s">
        <v>29</v>
      </c>
      <c r="B22" s="49">
        <f>+IFERROR(VLOOKUP($A22&amp;$C$3,BaseCM_VID!$A$3:$I$913,4,0),"N.A.")</f>
        <v>285816</v>
      </c>
      <c r="C22" s="52">
        <f>+IFERROR(VLOOKUP($A22&amp;$C$3,BaseCM_VID!$A$3:$I$913,5,0),"N.A.")</f>
        <v>41088</v>
      </c>
      <c r="D22" s="52">
        <f>+IFERROR(VLOOKUP($A22&amp;$C$3,BaseCM_VID!$A$3:$I$913,6,0),"N.A.")</f>
        <v>244728</v>
      </c>
      <c r="E22" s="51">
        <f>+IFERROR(VLOOKUP($A22&amp;$C$3,BaseCM_VID!$A$3:$I$913,7,0),"N.A.")</f>
        <v>0</v>
      </c>
    </row>
    <row r="23" spans="1:5" ht="24.75" customHeight="1" x14ac:dyDescent="0.2">
      <c r="A23" s="14" t="s">
        <v>30</v>
      </c>
      <c r="B23" s="49">
        <f>+IFERROR(VLOOKUP($A23&amp;$C$3,BaseCM_VID!$A$3:$I$913,4,0),"N.A.")</f>
        <v>418444</v>
      </c>
      <c r="C23" s="52">
        <f>+IFERROR(VLOOKUP($A23&amp;$C$3,BaseCM_VID!$A$3:$I$913,5,0),"N.A.")</f>
        <v>35878</v>
      </c>
      <c r="D23" s="52">
        <f>+IFERROR(VLOOKUP($A23&amp;$C$3,BaseCM_VID!$A$3:$I$913,6,0),"N.A.")</f>
        <v>382566</v>
      </c>
      <c r="E23" s="51">
        <f>+IFERROR(VLOOKUP($A23&amp;$C$3,BaseCM_VID!$A$3:$I$913,7,0),"N.A.")</f>
        <v>28885</v>
      </c>
    </row>
    <row r="24" spans="1:5" ht="24.75" customHeight="1" x14ac:dyDescent="0.2">
      <c r="A24" s="14" t="s">
        <v>31</v>
      </c>
      <c r="B24" s="49">
        <f>+IFERROR(VLOOKUP($A24&amp;$C$3,BaseCM_VID!$A$3:$I$913,4,0),"N.A.")</f>
        <v>72707</v>
      </c>
      <c r="C24" s="52">
        <f>+IFERROR(VLOOKUP($A24&amp;$C$3,BaseCM_VID!$A$3:$I$913,5,0),"N.A.")</f>
        <v>23630</v>
      </c>
      <c r="D24" s="52">
        <f>+IFERROR(VLOOKUP($A24&amp;$C$3,BaseCM_VID!$A$3:$I$913,6,0),"N.A.")</f>
        <v>49077</v>
      </c>
      <c r="E24" s="51">
        <f>+IFERROR(VLOOKUP($A24&amp;$C$3,BaseCM_VID!$A$3:$I$913,7,0),"N.A.")</f>
        <v>0</v>
      </c>
    </row>
    <row r="25" spans="1:5" ht="24.75" customHeight="1" x14ac:dyDescent="0.2">
      <c r="A25" s="14" t="s">
        <v>32</v>
      </c>
      <c r="B25" s="49">
        <f>+IFERROR(VLOOKUP($A25&amp;$C$3,BaseCM_VID!$A$3:$I$913,4,0),"N.A.")</f>
        <v>1129259</v>
      </c>
      <c r="C25" s="52">
        <f>+IFERROR(VLOOKUP($A25&amp;$C$3,BaseCM_VID!$A$3:$I$913,5,0),"N.A.")</f>
        <v>40545</v>
      </c>
      <c r="D25" s="52">
        <f>+IFERROR(VLOOKUP($A25&amp;$C$3,BaseCM_VID!$A$3:$I$913,6,0),"N.A.")</f>
        <v>1088714</v>
      </c>
      <c r="E25" s="51">
        <f>+IFERROR(VLOOKUP($A25&amp;$C$3,BaseCM_VID!$A$3:$I$913,7,0),"N.A.")</f>
        <v>109087</v>
      </c>
    </row>
    <row r="26" spans="1:5" ht="24.75" customHeight="1" x14ac:dyDescent="0.2">
      <c r="A26" s="14" t="s">
        <v>104</v>
      </c>
      <c r="B26" s="49">
        <f>+IFERROR(VLOOKUP($A26&amp;$C$3,BaseCM_VID!$A$3:$I$913,4,0),"N.A.")</f>
        <v>116047</v>
      </c>
      <c r="C26" s="52">
        <f>+IFERROR(VLOOKUP($A26&amp;$C$3,BaseCM_VID!$A$3:$I$913,5,0),"N.A.")</f>
        <v>24188</v>
      </c>
      <c r="D26" s="52">
        <f>+IFERROR(VLOOKUP($A26&amp;$C$3,BaseCM_VID!$A$3:$I$913,6,0),"N.A.")</f>
        <v>91859</v>
      </c>
      <c r="E26" s="51">
        <f>+IFERROR(VLOOKUP($A26&amp;$C$3,BaseCM_VID!$A$3:$I$913,7,0),"N.A.")</f>
        <v>20407</v>
      </c>
    </row>
    <row r="27" spans="1:5" s="27" customFormat="1" ht="24.75" customHeight="1" thickBot="1" x14ac:dyDescent="0.25">
      <c r="A27" s="15" t="s">
        <v>33</v>
      </c>
      <c r="B27" s="53">
        <f>+IFERROR(VLOOKUP($A27&amp;$C$3,BaseCM_VID!$A$3:$I$913,4,0),"N.A.")</f>
        <v>2557680</v>
      </c>
      <c r="C27" s="54">
        <f>+IFERROR(VLOOKUP($A27&amp;$C$3,BaseCM_VID!$A$3:$I$913,5,0),"N.A.")</f>
        <v>63980</v>
      </c>
      <c r="D27" s="54">
        <f>+IFERROR(VLOOKUP($A27&amp;$C$3,BaseCM_VID!$A$3:$I$913,6,0),"N.A.")</f>
        <v>2493700</v>
      </c>
      <c r="E27" s="51">
        <f>+IFERROR(VLOOKUP($A27&amp;$C$3,BaseCM_VID!$A$3:$I$913,7,0),"N.A.")</f>
        <v>453351</v>
      </c>
    </row>
    <row r="28" spans="1:5" s="27" customFormat="1" ht="15" thickTop="1" x14ac:dyDescent="0.2">
      <c r="E28" s="32"/>
    </row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s="27" customFormat="1" x14ac:dyDescent="0.2"/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VM6IYb81FtO+BoTME5HhYhKJaJAUfu8qNo9OeX5Pz58Emaj+OECYYb6XO5uzedqw36X8r0b5pHyRopZVoUmREw==" saltValue="idvwf+xYcG4+lwx90bsfd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2025-07-29T17:47:10Z</dcterms:modified>
</cp:coreProperties>
</file>